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720" windowWidth="7485" windowHeight="4140" activeTab="0"/>
  </bookViews>
  <sheets>
    <sheet name="cuadro 8 MEMORIA (2014)" sheetId="1" r:id="rId1"/>
  </sheets>
  <definedNames>
    <definedName name="_xlnm.Print_Area" localSheetId="0">'cuadro 8 MEMORIA (2014)'!$A$1:$F$364</definedName>
  </definedNames>
  <calcPr fullCalcOnLoad="1"/>
</workbook>
</file>

<file path=xl/sharedStrings.xml><?xml version="1.0" encoding="utf-8"?>
<sst xmlns="http://schemas.openxmlformats.org/spreadsheetml/2006/main" count="401" uniqueCount="101">
  <si>
    <t>Previsiones Iniciales</t>
  </si>
  <si>
    <t>Modif. Previs. Aumento</t>
  </si>
  <si>
    <t>Previsiones Definitivas</t>
  </si>
  <si>
    <t>Derechos Recon. Netos</t>
  </si>
  <si>
    <t>Centros</t>
  </si>
  <si>
    <t>Grado de Ejecución %</t>
  </si>
  <si>
    <t>E.T.S.I. AERONÁUTICOS (18.01)</t>
  </si>
  <si>
    <t>III. TASAS, PRECIOS PÚBLICOS Y OTROS INGRESOS</t>
  </si>
  <si>
    <t>31 Precios Públicos</t>
  </si>
  <si>
    <t>32 Otros ingresos por prestación de servicios</t>
  </si>
  <si>
    <t>33 Venta de bienes</t>
  </si>
  <si>
    <t>38 Reintegros de operaciones corrientes</t>
  </si>
  <si>
    <t>39 Otros ingresos</t>
  </si>
  <si>
    <t>TOTAL</t>
  </si>
  <si>
    <t>E.T.SI. AGRÓNOMOS (18.02)</t>
  </si>
  <si>
    <t>E.T.S. ARQUITECTURA (18.03)</t>
  </si>
  <si>
    <t>V. INGRESOS PATRIMONIALES</t>
  </si>
  <si>
    <t>54 Rentas de bienes inmuebles</t>
  </si>
  <si>
    <t>E.T.S.I. CAMINOS, CANALES Y PUERTOS (18.04)</t>
  </si>
  <si>
    <t>52 Intereses de depósitos</t>
  </si>
  <si>
    <t>53 Dividendos y participaciones en beneficios</t>
  </si>
  <si>
    <t>VIII. ACTIVOS FINANCIEROS</t>
  </si>
  <si>
    <t>86 Enajenación de acciones de fuera del Sector Público</t>
  </si>
  <si>
    <t>E.T.S.I. INDUSTRIALES (18.05)</t>
  </si>
  <si>
    <t>E.T.S.I. MONTES (18.07)</t>
  </si>
  <si>
    <t>86 Enajenación de acciones y participaciones del Sector Público</t>
  </si>
  <si>
    <t>E.T.S.I. NAVALES (18.08)</t>
  </si>
  <si>
    <t>E.T.S.I. TELECOMUNICACIONES (18.09)</t>
  </si>
  <si>
    <t>31 Precios públicos</t>
  </si>
  <si>
    <t>E.U.I.T. AERONÁUTICA (18.51)</t>
  </si>
  <si>
    <t>E.U.I.T. AGRÍCOLA (18.52)</t>
  </si>
  <si>
    <t>E.U.I.T. FORESTAL (18.55)</t>
  </si>
  <si>
    <t>E.T.S.I. DE TOPOGRAFÍA (18.60)</t>
  </si>
  <si>
    <t>FAC. DE CIENCIAS DE LA ACT. FÍSICA Y DEPORTE (18.93)</t>
  </si>
  <si>
    <t>RECTORADO</t>
  </si>
  <si>
    <t>GERENCIA (18.30)</t>
  </si>
  <si>
    <t>IV. TRANSFERENCIAS CORRIENTES</t>
  </si>
  <si>
    <t>40 De la Administración del Estado</t>
  </si>
  <si>
    <t>41 De Organismos Autónomos</t>
  </si>
  <si>
    <t>43 De otros Organismos Públicos</t>
  </si>
  <si>
    <t>45 De Comunidades Autónomas</t>
  </si>
  <si>
    <t>47 De Empresas Privadas</t>
  </si>
  <si>
    <t>48 De Familias e Instituciones sin fines de lucro</t>
  </si>
  <si>
    <t>49 Del Exterior</t>
  </si>
  <si>
    <t>52 Intereses de Depósitos</t>
  </si>
  <si>
    <t>54 Rentas de Bienes Inmuebles</t>
  </si>
  <si>
    <t>55 Productos de Concesiones y Aprovechamientos Especiales</t>
  </si>
  <si>
    <t>VI. ENAJENACIÓN DE INVERSIONES REALES</t>
  </si>
  <si>
    <t>VII. TRANSFERENCIAS DE CAPITAL</t>
  </si>
  <si>
    <t>75 De Comunidades Autónomas</t>
  </si>
  <si>
    <t>78 De Familias e Inst. Sin Ánimo Lucro</t>
  </si>
  <si>
    <t>83 Reintegro de préstamos fuera del Sector Público</t>
  </si>
  <si>
    <t>IX. PASIVOS FINANCIEROS</t>
  </si>
  <si>
    <t>91 Préstamos recibidos del interior</t>
  </si>
  <si>
    <t>OFICINA DE TRANSFERENCIA DE TECNOLOGÍA (O.T.T. - 18.21.05)</t>
  </si>
  <si>
    <t>IV. TRANSFERENCIAS Y SUBVENCIONES CORRIENTES</t>
  </si>
  <si>
    <t>61 De las demás inversiones reales</t>
  </si>
  <si>
    <t>71 De Organismos Autónomos</t>
  </si>
  <si>
    <t>72 De la Seguridad Social</t>
  </si>
  <si>
    <t>74 De Soc. Mercantiles Estatales, Ent. Emp. Y otros Org. Publ.</t>
  </si>
  <si>
    <t>77 De Empresas Privadas</t>
  </si>
  <si>
    <t>79 Del Exterior</t>
  </si>
  <si>
    <t>INSIA (18.21.07)</t>
  </si>
  <si>
    <t>VICERRECTORADO DE ALUMNOS (18.22)</t>
  </si>
  <si>
    <t>41 De Organismos Autónomos Administrativos</t>
  </si>
  <si>
    <t>47 De empresas privadas</t>
  </si>
  <si>
    <t>VICERRECTORADO DE NUEVAS TECNOLOGÍAS (18.23)</t>
  </si>
  <si>
    <t>VICERRECTORADO DE DOCTORADO Y POSTGRADO (18.24)</t>
  </si>
  <si>
    <t>VICERRECTORADO DE RELACIONES INTERNACIONALES (18.25)</t>
  </si>
  <si>
    <t>VICERRECTORADO DE INVESTIGACIÓN (18.26)</t>
  </si>
  <si>
    <t>SECRETARÍA GENERAL (18.29)</t>
  </si>
  <si>
    <t>DIRECTOR DEL GABINETE DEL RECTOR (18.31)</t>
  </si>
  <si>
    <t>CAMPUS SUR (18.34)</t>
  </si>
  <si>
    <t>CAMPUS DE MONTEGANCEDO (18.35)</t>
  </si>
  <si>
    <t>CONSEJO SOCIAL (18.38)</t>
  </si>
  <si>
    <t>FINANCIACIÓN CON REMANENTE DE TESORERÍA (18.99)</t>
  </si>
  <si>
    <t>87 Remanente de Tesorería</t>
  </si>
  <si>
    <t xml:space="preserve">se recogen en el centro "Gerencia" por lo que, en consecuencia, la ejecución de este último es muy reducida. </t>
  </si>
  <si>
    <t>COMÚN E.U. DE INFORMÁTICA - E.U.I.T. TELECOMUNICACIÓN (18.63)</t>
  </si>
  <si>
    <t>45 De Empresas Privadas</t>
  </si>
  <si>
    <t>CAMPUS DE GETAFE (18.36)</t>
  </si>
  <si>
    <t>VICERRECTORADO DE ASUNTOS ECONÓMICOS (18.21.OI)</t>
  </si>
  <si>
    <t>E.T.S.I. INFORMÁTICOS (18.10)</t>
  </si>
  <si>
    <t>E.T.S.I. MONTES,  FORESTAL Y DEL MEDIO NATURAL (18.13)</t>
  </si>
  <si>
    <t>E.T.S.I.  AERONÁUTICA Y DEL ESPACIO (18.14)</t>
  </si>
  <si>
    <t>E.S. EDIFICACIÓN (18.54)</t>
  </si>
  <si>
    <t>E.T.S.I. DISEÑO INDUSTRIAL(18.56)</t>
  </si>
  <si>
    <t>E.T.S.I. CIVIL (18.58)</t>
  </si>
  <si>
    <t>E.T.S.I SISTEMAS DE TELECOMUNICACIÓN (18.59)</t>
  </si>
  <si>
    <t>E.T.S.I. SISTEMAS INFORMÁTICOS (18.61)</t>
  </si>
  <si>
    <t>E.T.S.I. MINAS Y ENERGÍA (18.06)</t>
  </si>
  <si>
    <t>C.E.S. DISEÑO Y MODA (18.62)</t>
  </si>
  <si>
    <t>(*) El grado de ejecución de las Escuelas se encuentra desvirtuado al alza dado que, las previsiones iniciales por matriculación de todos los centros</t>
  </si>
  <si>
    <t>31 Precios Públicos (*)</t>
  </si>
  <si>
    <t>70 De la Administración del Estado (**)</t>
  </si>
  <si>
    <t>(**) Los ingresos de Investigación se reconocen en la OTT, siendo en esta oficina donde se gestionanlos gastos del Vicerrectorado de Investigación.</t>
  </si>
  <si>
    <t>Cuadro 8. Liquidación del Presupuesto de Ingresos de la UPM por Centros Gestores. Año 2014</t>
  </si>
  <si>
    <t>76 De Corporaciones Locales</t>
  </si>
  <si>
    <t>44 De empresas y otros entes públicos</t>
  </si>
  <si>
    <t>VICERRECTORADO DE ESTRUCTURA ORGANIZATIVA Y CALIDAD (18.27)</t>
  </si>
  <si>
    <t>RECTOR (18.20)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</si>
</sst>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%"/>
  </numFmts>
  <fonts count="47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67">
    <xf numFmtId="0" fontId="0" fillId="0" borderId="0" xfId="0" applyNumberFormat="1" applyFill="1" applyBorder="1" applyAlignment="1" applyProtection="1">
      <alignment/>
      <protection/>
    </xf>
    <xf numFmtId="0" fontId="4" fillId="12" borderId="10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164" fontId="4" fillId="12" borderId="10" xfId="55" applyNumberFormat="1" applyFont="1" applyFill="1" applyBorder="1" applyAlignment="1">
      <alignment horizontal="center" vertical="center" wrapText="1"/>
    </xf>
    <xf numFmtId="164" fontId="4" fillId="3" borderId="10" xfId="55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horizontal="right" vertical="center"/>
    </xf>
    <xf numFmtId="0" fontId="4" fillId="5" borderId="10" xfId="0" applyFont="1" applyFill="1" applyBorder="1" applyAlignment="1">
      <alignment vertical="center"/>
    </xf>
    <xf numFmtId="4" fontId="4" fillId="5" borderId="10" xfId="0" applyNumberFormat="1" applyFont="1" applyFill="1" applyBorder="1" applyAlignment="1">
      <alignment horizontal="right" vertical="center"/>
    </xf>
    <xf numFmtId="164" fontId="4" fillId="5" borderId="10" xfId="55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0" fontId="7" fillId="5" borderId="10" xfId="0" applyFont="1" applyFill="1" applyBorder="1" applyAlignment="1">
      <alignment vertical="center"/>
    </xf>
    <xf numFmtId="4" fontId="7" fillId="5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 wrapText="1"/>
    </xf>
    <xf numFmtId="164" fontId="4" fillId="3" borderId="10" xfId="55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4" fontId="4" fillId="5" borderId="10" xfId="0" applyNumberFormat="1" applyFont="1" applyFill="1" applyBorder="1" applyAlignment="1">
      <alignment/>
    </xf>
    <xf numFmtId="4" fontId="46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vertical="center"/>
    </xf>
    <xf numFmtId="49" fontId="7" fillId="3" borderId="11" xfId="0" applyNumberFormat="1" applyFont="1" applyFill="1" applyBorder="1" applyAlignment="1">
      <alignment horizontal="center" vertical="center" wrapText="1"/>
    </xf>
    <xf numFmtId="164" fontId="4" fillId="3" borderId="10" xfId="55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left" vertical="center"/>
    </xf>
    <xf numFmtId="4" fontId="6" fillId="34" borderId="10" xfId="0" applyNumberFormat="1" applyFont="1" applyFill="1" applyBorder="1" applyAlignment="1">
      <alignment horizontal="right" vertical="center"/>
    </xf>
    <xf numFmtId="0" fontId="4" fillId="3" borderId="10" xfId="0" applyFont="1" applyFill="1" applyBorder="1" applyAlignment="1">
      <alignment vertical="center"/>
    </xf>
    <xf numFmtId="4" fontId="4" fillId="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/>
    </xf>
    <xf numFmtId="49" fontId="7" fillId="3" borderId="10" xfId="0" applyNumberFormat="1" applyFont="1" applyFill="1" applyBorder="1" applyAlignment="1">
      <alignment vertical="center"/>
    </xf>
    <xf numFmtId="0" fontId="7" fillId="17" borderId="10" xfId="0" applyFont="1" applyFill="1" applyBorder="1" applyAlignment="1">
      <alignment vertical="center"/>
    </xf>
    <xf numFmtId="4" fontId="7" fillId="17" borderId="10" xfId="0" applyNumberFormat="1" applyFont="1" applyFill="1" applyBorder="1" applyAlignment="1">
      <alignment horizontal="right" vertical="center"/>
    </xf>
    <xf numFmtId="164" fontId="4" fillId="17" borderId="10" xfId="55" applyNumberFormat="1" applyFont="1" applyFill="1" applyBorder="1" applyAlignment="1">
      <alignment horizontal="right" vertical="center"/>
    </xf>
    <xf numFmtId="4" fontId="5" fillId="33" borderId="0" xfId="0" applyNumberFormat="1" applyFont="1" applyFill="1" applyAlignment="1">
      <alignment/>
    </xf>
    <xf numFmtId="49" fontId="4" fillId="3" borderId="10" xfId="0" applyNumberFormat="1" applyFont="1" applyFill="1" applyBorder="1" applyAlignment="1">
      <alignment vertical="center" wrapText="1"/>
    </xf>
    <xf numFmtId="0" fontId="6" fillId="35" borderId="0" xfId="0" applyNumberFormat="1" applyFont="1" applyFill="1" applyBorder="1" applyAlignment="1" applyProtection="1">
      <alignment/>
      <protection/>
    </xf>
    <xf numFmtId="0" fontId="6" fillId="35" borderId="0" xfId="0" applyNumberFormat="1" applyFont="1" applyFill="1" applyBorder="1" applyAlignment="1" applyProtection="1">
      <alignment horizontal="center" vertical="center" wrapText="1"/>
      <protection/>
    </xf>
    <xf numFmtId="0" fontId="6" fillId="35" borderId="0" xfId="0" applyNumberFormat="1" applyFont="1" applyFill="1" applyBorder="1" applyAlignment="1" applyProtection="1">
      <alignment vertical="center"/>
      <protection/>
    </xf>
    <xf numFmtId="49" fontId="4" fillId="35" borderId="10" xfId="0" applyNumberFormat="1" applyFont="1" applyFill="1" applyBorder="1" applyAlignment="1">
      <alignment horizontal="left" vertical="center" wrapText="1"/>
    </xf>
    <xf numFmtId="164" fontId="4" fillId="35" borderId="10" xfId="55" applyNumberFormat="1" applyFont="1" applyFill="1" applyBorder="1" applyAlignment="1">
      <alignment horizontal="right" vertical="center"/>
    </xf>
    <xf numFmtId="4" fontId="6" fillId="35" borderId="0" xfId="0" applyNumberFormat="1" applyFont="1" applyFill="1" applyBorder="1" applyAlignment="1" applyProtection="1">
      <alignment/>
      <protection/>
    </xf>
    <xf numFmtId="49" fontId="5" fillId="35" borderId="10" xfId="0" applyNumberFormat="1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left" vertical="center"/>
    </xf>
    <xf numFmtId="49" fontId="4" fillId="35" borderId="11" xfId="0" applyNumberFormat="1" applyFont="1" applyFill="1" applyBorder="1" applyAlignment="1">
      <alignment horizontal="left" vertical="center" wrapText="1"/>
    </xf>
    <xf numFmtId="49" fontId="5" fillId="35" borderId="11" xfId="0" applyNumberFormat="1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vertical="center"/>
    </xf>
    <xf numFmtId="0" fontId="7" fillId="35" borderId="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0" xfId="0" applyFont="1" applyFill="1" applyAlignment="1">
      <alignment/>
    </xf>
    <xf numFmtId="164" fontId="5" fillId="35" borderId="0" xfId="55" applyNumberFormat="1" applyFont="1" applyFill="1" applyAlignment="1">
      <alignment horizontal="right"/>
    </xf>
    <xf numFmtId="4" fontId="6" fillId="35" borderId="0" xfId="0" applyNumberFormat="1" applyFont="1" applyFill="1" applyBorder="1" applyAlignment="1">
      <alignment horizontal="right" vertical="center"/>
    </xf>
    <xf numFmtId="4" fontId="5" fillId="35" borderId="0" xfId="0" applyNumberFormat="1" applyFont="1" applyFill="1" applyAlignment="1">
      <alignment/>
    </xf>
    <xf numFmtId="0" fontId="4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 horizontal="center"/>
    </xf>
    <xf numFmtId="49" fontId="4" fillId="3" borderId="10" xfId="0" applyNumberFormat="1" applyFont="1" applyFill="1" applyBorder="1" applyAlignment="1">
      <alignment vertical="center" wrapText="1"/>
    </xf>
    <xf numFmtId="0" fontId="6" fillId="35" borderId="10" xfId="0" applyNumberFormat="1" applyFont="1" applyFill="1" applyBorder="1" applyAlignment="1" applyProtection="1">
      <alignment vertical="center" wrapText="1"/>
      <protection/>
    </xf>
    <xf numFmtId="4" fontId="4" fillId="3" borderId="10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370"/>
  <sheetViews>
    <sheetView tabSelected="1" zoomScale="70" zoomScaleNormal="70" zoomScalePageLayoutView="0" workbookViewId="0" topLeftCell="A209">
      <selection activeCell="D346" sqref="D346"/>
    </sheetView>
  </sheetViews>
  <sheetFormatPr defaultColWidth="11.421875" defaultRowHeight="12.75"/>
  <cols>
    <col min="1" max="1" width="67.8515625" style="37" customWidth="1"/>
    <col min="2" max="2" width="17.28125" style="37" customWidth="1"/>
    <col min="3" max="3" width="16.57421875" style="37" customWidth="1"/>
    <col min="4" max="5" width="17.57421875" style="37" customWidth="1"/>
    <col min="6" max="6" width="15.7109375" style="37" customWidth="1"/>
    <col min="7" max="7" width="12.421875" style="37" bestFit="1" customWidth="1"/>
    <col min="8" max="10" width="15.421875" style="37" bestFit="1" customWidth="1"/>
    <col min="11" max="11" width="11.421875" style="37" customWidth="1"/>
    <col min="12" max="12" width="16.7109375" style="37" customWidth="1"/>
    <col min="13" max="16384" width="11.421875" style="37" customWidth="1"/>
  </cols>
  <sheetData>
    <row r="1" spans="1:6" ht="26.25" customHeight="1">
      <c r="A1" s="60" t="s">
        <v>96</v>
      </c>
      <c r="B1" s="61"/>
      <c r="C1" s="61"/>
      <c r="D1" s="61"/>
      <c r="E1" s="61"/>
      <c r="F1" s="61"/>
    </row>
    <row r="2" spans="1:6" s="38" customFormat="1" ht="31.5">
      <c r="A2" s="1" t="s">
        <v>4</v>
      </c>
      <c r="B2" s="2" t="s">
        <v>0</v>
      </c>
      <c r="C2" s="2" t="s">
        <v>1</v>
      </c>
      <c r="D2" s="2" t="s">
        <v>2</v>
      </c>
      <c r="E2" s="2" t="s">
        <v>3</v>
      </c>
      <c r="F2" s="3" t="s">
        <v>5</v>
      </c>
    </row>
    <row r="3" spans="1:6" s="39" customFormat="1" ht="21.75" customHeight="1">
      <c r="A3" s="36" t="s">
        <v>6</v>
      </c>
      <c r="B3" s="36"/>
      <c r="C3" s="36"/>
      <c r="D3" s="36"/>
      <c r="E3" s="36"/>
      <c r="F3" s="4"/>
    </row>
    <row r="4" spans="1:8" ht="15.75">
      <c r="A4" s="40" t="s">
        <v>7</v>
      </c>
      <c r="B4" s="5">
        <f>SUM(B5:B9)</f>
        <v>217774.2</v>
      </c>
      <c r="C4" s="5">
        <f>SUM(C5:C9)</f>
        <v>0</v>
      </c>
      <c r="D4" s="5">
        <f>SUM(D5:D9)</f>
        <v>217774.2</v>
      </c>
      <c r="E4" s="5">
        <f>SUM(E5:E9)</f>
        <v>837119.36</v>
      </c>
      <c r="F4" s="41">
        <f>E4/D4</f>
        <v>3.843978579648094</v>
      </c>
      <c r="H4" s="42"/>
    </row>
    <row r="5" spans="1:6" ht="15.75">
      <c r="A5" s="43" t="s">
        <v>93</v>
      </c>
      <c r="B5" s="6">
        <v>0</v>
      </c>
      <c r="C5" s="6">
        <v>0</v>
      </c>
      <c r="D5" s="6">
        <f>SUM(B5:C5)</f>
        <v>0</v>
      </c>
      <c r="E5" s="6">
        <v>791817.47</v>
      </c>
      <c r="F5" s="41"/>
    </row>
    <row r="6" spans="1:8" ht="15.75">
      <c r="A6" s="44" t="s">
        <v>9</v>
      </c>
      <c r="B6" s="6">
        <v>185774.2</v>
      </c>
      <c r="C6" s="6">
        <v>0</v>
      </c>
      <c r="D6" s="6">
        <v>185774.2</v>
      </c>
      <c r="E6" s="6">
        <v>22205.35</v>
      </c>
      <c r="F6" s="41">
        <f>E6/D6</f>
        <v>0.11952870743084883</v>
      </c>
      <c r="H6" s="42"/>
    </row>
    <row r="7" spans="1:6" ht="15.75">
      <c r="A7" s="44" t="s">
        <v>10</v>
      </c>
      <c r="B7" s="6">
        <v>30000</v>
      </c>
      <c r="C7" s="6">
        <v>0</v>
      </c>
      <c r="D7" s="6">
        <v>30000</v>
      </c>
      <c r="E7" s="6">
        <v>20877.04</v>
      </c>
      <c r="F7" s="41">
        <f>E7/D7</f>
        <v>0.6959013333333334</v>
      </c>
    </row>
    <row r="8" spans="1:6" ht="15.75">
      <c r="A8" s="44" t="s">
        <v>11</v>
      </c>
      <c r="B8" s="6">
        <v>0</v>
      </c>
      <c r="C8" s="6">
        <v>0</v>
      </c>
      <c r="D8" s="6">
        <v>0</v>
      </c>
      <c r="E8" s="6">
        <v>178.73000000000002</v>
      </c>
      <c r="F8" s="41"/>
    </row>
    <row r="9" spans="1:6" ht="15.75">
      <c r="A9" s="44" t="s">
        <v>12</v>
      </c>
      <c r="B9" s="6">
        <v>2000</v>
      </c>
      <c r="C9" s="6">
        <v>0</v>
      </c>
      <c r="D9" s="6">
        <v>2000</v>
      </c>
      <c r="E9" s="6">
        <v>2040.77</v>
      </c>
      <c r="F9" s="41">
        <f>E9/D9</f>
        <v>1.020385</v>
      </c>
    </row>
    <row r="10" spans="1:6" ht="15.75">
      <c r="A10" s="7" t="s">
        <v>16</v>
      </c>
      <c r="B10" s="8">
        <f>SUM(B11)</f>
        <v>5000</v>
      </c>
      <c r="C10" s="8">
        <f>SUM(C11)</f>
        <v>0</v>
      </c>
      <c r="D10" s="8">
        <f>SUM(D11)</f>
        <v>5000</v>
      </c>
      <c r="E10" s="8">
        <f>SUM(E11)</f>
        <v>150</v>
      </c>
      <c r="F10" s="41">
        <f>E10/D10</f>
        <v>0.03</v>
      </c>
    </row>
    <row r="11" spans="1:6" ht="15.75">
      <c r="A11" s="45" t="s">
        <v>17</v>
      </c>
      <c r="B11" s="6">
        <v>5000</v>
      </c>
      <c r="C11" s="6">
        <v>0</v>
      </c>
      <c r="D11" s="6">
        <v>5000</v>
      </c>
      <c r="E11" s="6">
        <v>150</v>
      </c>
      <c r="F11" s="41">
        <f>E11/D11</f>
        <v>0.03</v>
      </c>
    </row>
    <row r="12" spans="1:6" ht="15.75">
      <c r="A12" s="9" t="s">
        <v>13</v>
      </c>
      <c r="B12" s="10">
        <f>SUM(B4)+B10</f>
        <v>222774.2</v>
      </c>
      <c r="C12" s="10">
        <f>SUM(C4)+C10</f>
        <v>0</v>
      </c>
      <c r="D12" s="10">
        <f>SUM(D4)+D10</f>
        <v>222774.2</v>
      </c>
      <c r="E12" s="10">
        <f>SUM(E4)+E10</f>
        <v>837269.36</v>
      </c>
      <c r="F12" s="11">
        <f>E12/D12</f>
        <v>3.758376688144318</v>
      </c>
    </row>
    <row r="13" spans="1:6" s="39" customFormat="1" ht="21.75" customHeight="1">
      <c r="A13" s="36" t="s">
        <v>14</v>
      </c>
      <c r="B13" s="36"/>
      <c r="C13" s="36"/>
      <c r="D13" s="36"/>
      <c r="E13" s="36"/>
      <c r="F13" s="4"/>
    </row>
    <row r="14" spans="1:6" ht="15.75">
      <c r="A14" s="40" t="s">
        <v>7</v>
      </c>
      <c r="B14" s="8">
        <f>SUM(B15:B18)</f>
        <v>137000</v>
      </c>
      <c r="C14" s="8">
        <f>SUM(C15:C18)</f>
        <v>0</v>
      </c>
      <c r="D14" s="8">
        <f>SUM(D15:D18)</f>
        <v>137000</v>
      </c>
      <c r="E14" s="8">
        <f>SUM(E15:E18)</f>
        <v>3142182.95</v>
      </c>
      <c r="F14" s="41">
        <f aca="true" t="shared" si="0" ref="F14:F69">E14/D14</f>
        <v>22.93564197080292</v>
      </c>
    </row>
    <row r="15" spans="1:6" ht="15.75">
      <c r="A15" s="43" t="s">
        <v>93</v>
      </c>
      <c r="B15" s="12">
        <v>0</v>
      </c>
      <c r="C15" s="12">
        <v>0</v>
      </c>
      <c r="D15" s="12">
        <f>SUM(B15:C15)</f>
        <v>0</v>
      </c>
      <c r="E15" s="12">
        <v>3114840.4</v>
      </c>
      <c r="F15" s="41"/>
    </row>
    <row r="16" spans="1:6" ht="15.75">
      <c r="A16" s="46" t="s">
        <v>9</v>
      </c>
      <c r="B16" s="12">
        <v>136000</v>
      </c>
      <c r="C16" s="12">
        <v>0</v>
      </c>
      <c r="D16" s="12">
        <v>136000</v>
      </c>
      <c r="E16" s="12">
        <v>27172.56</v>
      </c>
      <c r="F16" s="41">
        <f t="shared" si="0"/>
        <v>0.19979823529411767</v>
      </c>
    </row>
    <row r="17" spans="1:6" ht="15.75">
      <c r="A17" s="46" t="s">
        <v>11</v>
      </c>
      <c r="B17" s="12">
        <v>0</v>
      </c>
      <c r="C17" s="12">
        <v>0</v>
      </c>
      <c r="D17" s="12">
        <v>0</v>
      </c>
      <c r="E17" s="12">
        <v>169.98999999999998</v>
      </c>
      <c r="F17" s="41"/>
    </row>
    <row r="18" spans="1:6" ht="15.75">
      <c r="A18" s="46" t="s">
        <v>12</v>
      </c>
      <c r="B18" s="12">
        <v>1000</v>
      </c>
      <c r="C18" s="12">
        <v>0</v>
      </c>
      <c r="D18" s="12">
        <v>1000</v>
      </c>
      <c r="E18" s="12">
        <v>0</v>
      </c>
      <c r="F18" s="41">
        <f t="shared" si="0"/>
        <v>0</v>
      </c>
    </row>
    <row r="19" spans="1:6" ht="15.75">
      <c r="A19" s="7" t="s">
        <v>16</v>
      </c>
      <c r="B19" s="8">
        <f>SUM(B20:B20)</f>
        <v>10000</v>
      </c>
      <c r="C19" s="8">
        <f>SUM(C20:C20)</f>
        <v>0</v>
      </c>
      <c r="D19" s="8">
        <f>SUM(D20:D20)</f>
        <v>10000</v>
      </c>
      <c r="E19" s="8">
        <f>SUM(E20:E20)</f>
        <v>5832.36</v>
      </c>
      <c r="F19" s="41">
        <f t="shared" si="0"/>
        <v>0.583236</v>
      </c>
    </row>
    <row r="20" spans="1:6" ht="15.75">
      <c r="A20" s="45" t="s">
        <v>17</v>
      </c>
      <c r="B20" s="6">
        <v>10000</v>
      </c>
      <c r="C20" s="6">
        <v>0</v>
      </c>
      <c r="D20" s="6">
        <v>10000</v>
      </c>
      <c r="E20" s="6">
        <v>5832.36</v>
      </c>
      <c r="F20" s="41">
        <f t="shared" si="0"/>
        <v>0.583236</v>
      </c>
    </row>
    <row r="21" spans="1:6" ht="15.75">
      <c r="A21" s="13" t="s">
        <v>13</v>
      </c>
      <c r="B21" s="14">
        <f>SUM(B14+B19)</f>
        <v>147000</v>
      </c>
      <c r="C21" s="14">
        <f>SUM(C14+C19)</f>
        <v>0</v>
      </c>
      <c r="D21" s="14">
        <f>SUM(D14+D19)</f>
        <v>147000</v>
      </c>
      <c r="E21" s="14">
        <f>SUM(E14+E19)</f>
        <v>3148015.31</v>
      </c>
      <c r="F21" s="11">
        <f t="shared" si="0"/>
        <v>21.41507013605442</v>
      </c>
    </row>
    <row r="22" spans="1:6" s="39" customFormat="1" ht="21.75" customHeight="1">
      <c r="A22" s="36" t="s">
        <v>15</v>
      </c>
      <c r="B22" s="36"/>
      <c r="C22" s="36"/>
      <c r="D22" s="36"/>
      <c r="E22" s="36"/>
      <c r="F22" s="4"/>
    </row>
    <row r="23" spans="1:6" ht="15.75">
      <c r="A23" s="40" t="s">
        <v>7</v>
      </c>
      <c r="B23" s="8">
        <f>SUM(B24:B27)</f>
        <v>43160</v>
      </c>
      <c r="C23" s="8">
        <f>SUM(C24:C27)</f>
        <v>0</v>
      </c>
      <c r="D23" s="8">
        <f>SUM(D24:D27)</f>
        <v>43160</v>
      </c>
      <c r="E23" s="8">
        <f>SUM(E24:E27)</f>
        <v>6155601.36</v>
      </c>
      <c r="F23" s="41">
        <f t="shared" si="0"/>
        <v>142.62283039851715</v>
      </c>
    </row>
    <row r="24" spans="1:6" ht="15.75">
      <c r="A24" s="43" t="s">
        <v>93</v>
      </c>
      <c r="B24" s="12">
        <v>0</v>
      </c>
      <c r="C24" s="12">
        <v>0</v>
      </c>
      <c r="D24" s="12">
        <f>SUM(B24:C24)</f>
        <v>0</v>
      </c>
      <c r="E24" s="12">
        <v>6108861.97</v>
      </c>
      <c r="F24" s="41"/>
    </row>
    <row r="25" spans="1:6" ht="15.75">
      <c r="A25" s="46" t="s">
        <v>9</v>
      </c>
      <c r="B25" s="12">
        <v>43160</v>
      </c>
      <c r="C25" s="12">
        <v>0</v>
      </c>
      <c r="D25" s="12">
        <v>43160</v>
      </c>
      <c r="E25" s="12">
        <v>46629.28</v>
      </c>
      <c r="F25" s="41">
        <f t="shared" si="0"/>
        <v>1.0803818350324375</v>
      </c>
    </row>
    <row r="26" spans="1:6" ht="15.75">
      <c r="A26" s="46" t="s">
        <v>10</v>
      </c>
      <c r="B26" s="12">
        <v>0</v>
      </c>
      <c r="C26" s="12">
        <v>0</v>
      </c>
      <c r="D26" s="12">
        <v>0</v>
      </c>
      <c r="E26" s="12">
        <v>0</v>
      </c>
      <c r="F26" s="41"/>
    </row>
    <row r="27" spans="1:6" ht="15.75">
      <c r="A27" s="46" t="s">
        <v>11</v>
      </c>
      <c r="B27" s="12">
        <v>0</v>
      </c>
      <c r="C27" s="12">
        <v>0</v>
      </c>
      <c r="D27" s="12">
        <v>0</v>
      </c>
      <c r="E27" s="12">
        <v>110.11</v>
      </c>
      <c r="F27" s="41"/>
    </row>
    <row r="28" spans="1:6" ht="15.75">
      <c r="A28" s="46" t="s">
        <v>12</v>
      </c>
      <c r="B28" s="12">
        <v>0</v>
      </c>
      <c r="C28" s="12">
        <v>0</v>
      </c>
      <c r="D28" s="12">
        <v>0</v>
      </c>
      <c r="E28" s="12">
        <v>3027.85</v>
      </c>
      <c r="F28" s="41"/>
    </row>
    <row r="29" spans="1:6" ht="15.75">
      <c r="A29" s="7" t="s">
        <v>16</v>
      </c>
      <c r="B29" s="8">
        <f>SUM(B30)</f>
        <v>0</v>
      </c>
      <c r="C29" s="8">
        <f>SUM(C30)</f>
        <v>0</v>
      </c>
      <c r="D29" s="8">
        <f>SUM(D30)</f>
        <v>0</v>
      </c>
      <c r="E29" s="8">
        <f>SUM(E30)</f>
        <v>0</v>
      </c>
      <c r="F29" s="41"/>
    </row>
    <row r="30" spans="1:6" ht="15.75">
      <c r="A30" s="15" t="s">
        <v>17</v>
      </c>
      <c r="B30" s="12">
        <v>0</v>
      </c>
      <c r="C30" s="12">
        <v>0</v>
      </c>
      <c r="D30" s="12">
        <v>0</v>
      </c>
      <c r="E30" s="12">
        <v>0</v>
      </c>
      <c r="F30" s="41"/>
    </row>
    <row r="31" spans="1:6" ht="15.75">
      <c r="A31" s="13" t="s">
        <v>13</v>
      </c>
      <c r="B31" s="14">
        <f>SUM(B23+B29)</f>
        <v>43160</v>
      </c>
      <c r="C31" s="14">
        <f>SUM(C23+C29)</f>
        <v>0</v>
      </c>
      <c r="D31" s="14">
        <f>SUM(D23+D29)</f>
        <v>43160</v>
      </c>
      <c r="E31" s="14">
        <f>SUM(E24:E30)</f>
        <v>6158629.21</v>
      </c>
      <c r="F31" s="11">
        <f t="shared" si="0"/>
        <v>142.692984476367</v>
      </c>
    </row>
    <row r="32" spans="1:6" s="39" customFormat="1" ht="21.75" customHeight="1">
      <c r="A32" s="36" t="s">
        <v>18</v>
      </c>
      <c r="B32" s="36"/>
      <c r="C32" s="36"/>
      <c r="D32" s="36"/>
      <c r="E32" s="36"/>
      <c r="F32" s="4"/>
    </row>
    <row r="33" spans="1:6" ht="15.75">
      <c r="A33" s="40" t="s">
        <v>7</v>
      </c>
      <c r="B33" s="8">
        <f>SUM(B34:B36)</f>
        <v>248000</v>
      </c>
      <c r="C33" s="8">
        <f>SUM(C34:C36)</f>
        <v>0</v>
      </c>
      <c r="D33" s="8">
        <f>SUM(D34:D36)</f>
        <v>248000</v>
      </c>
      <c r="E33" s="8">
        <f>SUM(E34:E36)</f>
        <v>5086167.630000001</v>
      </c>
      <c r="F33" s="41">
        <f t="shared" si="0"/>
        <v>20.50874044354839</v>
      </c>
    </row>
    <row r="34" spans="1:6" ht="15.75">
      <c r="A34" s="43" t="s">
        <v>93</v>
      </c>
      <c r="B34" s="12">
        <v>0</v>
      </c>
      <c r="C34" s="12">
        <v>0</v>
      </c>
      <c r="D34" s="12">
        <f>SUM(B34:C34)</f>
        <v>0</v>
      </c>
      <c r="E34" s="12">
        <v>5059101.69</v>
      </c>
      <c r="F34" s="41"/>
    </row>
    <row r="35" spans="1:6" ht="15.75">
      <c r="A35" s="46" t="s">
        <v>9</v>
      </c>
      <c r="B35" s="12">
        <v>248000</v>
      </c>
      <c r="C35" s="12">
        <v>0</v>
      </c>
      <c r="D35" s="12">
        <v>248000</v>
      </c>
      <c r="E35" s="12">
        <v>26369.94</v>
      </c>
      <c r="F35" s="41">
        <f t="shared" si="0"/>
        <v>0.10633040322580645</v>
      </c>
    </row>
    <row r="36" spans="1:6" ht="15.75">
      <c r="A36" s="46" t="s">
        <v>12</v>
      </c>
      <c r="B36" s="12">
        <v>0</v>
      </c>
      <c r="C36" s="12">
        <v>0</v>
      </c>
      <c r="D36" s="12">
        <v>0</v>
      </c>
      <c r="E36" s="12">
        <v>696</v>
      </c>
      <c r="F36" s="41"/>
    </row>
    <row r="37" spans="1:6" ht="15.75">
      <c r="A37" s="7" t="s">
        <v>16</v>
      </c>
      <c r="B37" s="8">
        <f>SUM(B38:B40)</f>
        <v>146400</v>
      </c>
      <c r="C37" s="8">
        <f>SUM(C38:C40)</f>
        <v>0</v>
      </c>
      <c r="D37" s="8">
        <f>SUM(D38:D40)</f>
        <v>146400</v>
      </c>
      <c r="E37" s="8">
        <f>SUM(E38:E40)</f>
        <v>110481.98000000001</v>
      </c>
      <c r="F37" s="41">
        <f t="shared" si="0"/>
        <v>0.7546583333333334</v>
      </c>
    </row>
    <row r="38" spans="1:6" ht="15.75">
      <c r="A38" s="15" t="s">
        <v>19</v>
      </c>
      <c r="B38" s="12">
        <v>3200</v>
      </c>
      <c r="C38" s="12">
        <v>0</v>
      </c>
      <c r="D38" s="12">
        <v>3200</v>
      </c>
      <c r="E38" s="12">
        <v>2404.3</v>
      </c>
      <c r="F38" s="41">
        <f t="shared" si="0"/>
        <v>0.7513437500000001</v>
      </c>
    </row>
    <row r="39" spans="1:6" ht="15.75">
      <c r="A39" s="15" t="s">
        <v>20</v>
      </c>
      <c r="B39" s="12">
        <v>3200</v>
      </c>
      <c r="C39" s="12">
        <v>0</v>
      </c>
      <c r="D39" s="12">
        <v>3200</v>
      </c>
      <c r="E39" s="12">
        <v>3247.38</v>
      </c>
      <c r="F39" s="41">
        <f t="shared" si="0"/>
        <v>1.0148062500000001</v>
      </c>
    </row>
    <row r="40" spans="1:6" ht="15.75">
      <c r="A40" s="15" t="s">
        <v>17</v>
      </c>
      <c r="B40" s="12">
        <v>140000</v>
      </c>
      <c r="C40" s="12">
        <v>0</v>
      </c>
      <c r="D40" s="12">
        <v>140000</v>
      </c>
      <c r="E40" s="12">
        <v>104830.3</v>
      </c>
      <c r="F40" s="41">
        <f t="shared" si="0"/>
        <v>0.7487878571428571</v>
      </c>
    </row>
    <row r="41" spans="1:6" ht="15.75">
      <c r="A41" s="7" t="s">
        <v>21</v>
      </c>
      <c r="B41" s="8">
        <f>SUM(B42:B42)</f>
        <v>3200</v>
      </c>
      <c r="C41" s="8">
        <f>SUM(C42:C42)</f>
        <v>0</v>
      </c>
      <c r="D41" s="8">
        <f>SUM(D42:D42)</f>
        <v>3200</v>
      </c>
      <c r="E41" s="8">
        <f>SUM(E42:E42)</f>
        <v>2694.19</v>
      </c>
      <c r="F41" s="41">
        <f t="shared" si="0"/>
        <v>0.841934375</v>
      </c>
    </row>
    <row r="42" spans="1:6" ht="15.75">
      <c r="A42" s="15" t="s">
        <v>22</v>
      </c>
      <c r="B42" s="12">
        <v>3200</v>
      </c>
      <c r="C42" s="12">
        <v>0</v>
      </c>
      <c r="D42" s="12">
        <v>3200</v>
      </c>
      <c r="E42" s="12">
        <v>2694.19</v>
      </c>
      <c r="F42" s="41">
        <f t="shared" si="0"/>
        <v>0.841934375</v>
      </c>
    </row>
    <row r="43" spans="1:6" ht="15.75">
      <c r="A43" s="13" t="s">
        <v>13</v>
      </c>
      <c r="B43" s="14">
        <f>SUM(B33+B37+B41)</f>
        <v>397600</v>
      </c>
      <c r="C43" s="14">
        <f>SUM(C33+C37+C41)</f>
        <v>0</v>
      </c>
      <c r="D43" s="14">
        <f>SUM(D33+D37+D41)</f>
        <v>397600</v>
      </c>
      <c r="E43" s="14">
        <f>SUM(E33+E37+E41)</f>
        <v>5199343.800000002</v>
      </c>
      <c r="F43" s="11">
        <f t="shared" si="0"/>
        <v>13.076820422535215</v>
      </c>
    </row>
    <row r="44" spans="1:6" s="39" customFormat="1" ht="21.75" customHeight="1">
      <c r="A44" s="36" t="s">
        <v>23</v>
      </c>
      <c r="B44" s="16"/>
      <c r="C44" s="16"/>
      <c r="D44" s="16"/>
      <c r="E44" s="16"/>
      <c r="F44" s="17"/>
    </row>
    <row r="45" spans="1:6" ht="15.75">
      <c r="A45" s="40" t="s">
        <v>7</v>
      </c>
      <c r="B45" s="8">
        <f>SUM(A46:B50)</f>
        <v>173000</v>
      </c>
      <c r="C45" s="8">
        <v>0</v>
      </c>
      <c r="D45" s="8">
        <f>SUM(C46:D50)</f>
        <v>173000</v>
      </c>
      <c r="E45" s="8">
        <f>SUM(E46:E50)</f>
        <v>6629479.600000001</v>
      </c>
      <c r="F45" s="41">
        <f t="shared" si="0"/>
        <v>38.32069132947977</v>
      </c>
    </row>
    <row r="46" spans="1:6" ht="15.75">
      <c r="A46" s="43" t="s">
        <v>93</v>
      </c>
      <c r="B46" s="12">
        <v>0</v>
      </c>
      <c r="C46" s="12">
        <v>0</v>
      </c>
      <c r="D46" s="12">
        <f>SUM(B46:C46)</f>
        <v>0</v>
      </c>
      <c r="E46" s="12">
        <v>6559742.09</v>
      </c>
      <c r="F46" s="41"/>
    </row>
    <row r="47" spans="1:6" ht="15.75">
      <c r="A47" s="46" t="s">
        <v>9</v>
      </c>
      <c r="B47" s="12">
        <v>171000</v>
      </c>
      <c r="C47" s="12">
        <v>0</v>
      </c>
      <c r="D47" s="12">
        <v>171000</v>
      </c>
      <c r="E47" s="12">
        <v>69208.41</v>
      </c>
      <c r="F47" s="41">
        <f t="shared" si="0"/>
        <v>0.40472754385964915</v>
      </c>
    </row>
    <row r="48" spans="1:6" ht="15.75">
      <c r="A48" s="46" t="s">
        <v>10</v>
      </c>
      <c r="B48" s="12">
        <v>0</v>
      </c>
      <c r="C48" s="12">
        <v>0</v>
      </c>
      <c r="D48" s="12">
        <v>0</v>
      </c>
      <c r="E48" s="12">
        <v>275.2</v>
      </c>
      <c r="F48" s="41"/>
    </row>
    <row r="49" spans="1:6" ht="15.75">
      <c r="A49" s="46" t="s">
        <v>11</v>
      </c>
      <c r="B49" s="12">
        <v>0</v>
      </c>
      <c r="C49" s="12">
        <v>0</v>
      </c>
      <c r="D49" s="12">
        <v>0</v>
      </c>
      <c r="E49" s="12">
        <v>253.9</v>
      </c>
      <c r="F49" s="41"/>
    </row>
    <row r="50" spans="1:6" ht="15.75">
      <c r="A50" s="46" t="s">
        <v>12</v>
      </c>
      <c r="B50" s="12">
        <v>2000</v>
      </c>
      <c r="C50" s="12">
        <v>0</v>
      </c>
      <c r="D50" s="12">
        <v>2000</v>
      </c>
      <c r="E50" s="12">
        <v>0</v>
      </c>
      <c r="F50" s="41">
        <f t="shared" si="0"/>
        <v>0</v>
      </c>
    </row>
    <row r="51" spans="1:6" ht="15.75">
      <c r="A51" s="7" t="s">
        <v>16</v>
      </c>
      <c r="B51" s="8">
        <f>SUM(B52:B52)</f>
        <v>10000</v>
      </c>
      <c r="C51" s="8">
        <f>SUM(C52:C52)</f>
        <v>0</v>
      </c>
      <c r="D51" s="8">
        <f>SUM(D52:D52)</f>
        <v>10000</v>
      </c>
      <c r="E51" s="8">
        <f>SUM(E52:E52)</f>
        <v>38270</v>
      </c>
      <c r="F51" s="41">
        <f t="shared" si="0"/>
        <v>3.827</v>
      </c>
    </row>
    <row r="52" spans="1:6" ht="15.75">
      <c r="A52" s="15" t="s">
        <v>17</v>
      </c>
      <c r="B52" s="12">
        <v>10000</v>
      </c>
      <c r="C52" s="12">
        <v>0</v>
      </c>
      <c r="D52" s="12">
        <v>10000</v>
      </c>
      <c r="E52" s="12">
        <v>38270</v>
      </c>
      <c r="F52" s="41">
        <f t="shared" si="0"/>
        <v>3.827</v>
      </c>
    </row>
    <row r="53" spans="1:6" ht="15.75">
      <c r="A53" s="13" t="s">
        <v>13</v>
      </c>
      <c r="B53" s="14">
        <f>B51+B45</f>
        <v>183000</v>
      </c>
      <c r="C53" s="14">
        <f>C51+C45</f>
        <v>0</v>
      </c>
      <c r="D53" s="14">
        <f>D51+D45</f>
        <v>183000</v>
      </c>
      <c r="E53" s="14">
        <f>E51+E45</f>
        <v>6667749.600000001</v>
      </c>
      <c r="F53" s="14">
        <f t="shared" si="0"/>
        <v>36.43579016393443</v>
      </c>
    </row>
    <row r="54" spans="1:6" s="38" customFormat="1" ht="31.5">
      <c r="A54" s="1" t="s">
        <v>4</v>
      </c>
      <c r="B54" s="2" t="s">
        <v>0</v>
      </c>
      <c r="C54" s="2" t="s">
        <v>1</v>
      </c>
      <c r="D54" s="2" t="s">
        <v>2</v>
      </c>
      <c r="E54" s="2" t="s">
        <v>3</v>
      </c>
      <c r="F54" s="3" t="s">
        <v>5</v>
      </c>
    </row>
    <row r="55" spans="1:6" s="39" customFormat="1" ht="21.75" customHeight="1">
      <c r="A55" s="36" t="s">
        <v>90</v>
      </c>
      <c r="B55" s="16"/>
      <c r="C55" s="16"/>
      <c r="D55" s="16"/>
      <c r="E55" s="16"/>
      <c r="F55" s="17"/>
    </row>
    <row r="56" spans="1:6" ht="15.75">
      <c r="A56" s="40" t="s">
        <v>7</v>
      </c>
      <c r="B56" s="8">
        <f>SUM(B57:B59)</f>
        <v>231000</v>
      </c>
      <c r="C56" s="8">
        <f>SUM(C57:C59)</f>
        <v>0</v>
      </c>
      <c r="D56" s="8">
        <f>SUM(D57:D59)</f>
        <v>231000</v>
      </c>
      <c r="E56" s="8">
        <f>SUM(E57:E59)</f>
        <v>3126335.2500000005</v>
      </c>
      <c r="F56" s="41">
        <f t="shared" si="0"/>
        <v>13.533918831168833</v>
      </c>
    </row>
    <row r="57" spans="1:6" ht="15.75">
      <c r="A57" s="43" t="s">
        <v>93</v>
      </c>
      <c r="B57" s="12">
        <v>0</v>
      </c>
      <c r="C57" s="12">
        <v>0</v>
      </c>
      <c r="D57" s="12">
        <f>SUM(B57:C57)</f>
        <v>0</v>
      </c>
      <c r="E57" s="12">
        <v>3114581.49</v>
      </c>
      <c r="F57" s="41"/>
    </row>
    <row r="58" spans="1:6" ht="15.75">
      <c r="A58" s="46" t="s">
        <v>9</v>
      </c>
      <c r="B58" s="12">
        <v>231000</v>
      </c>
      <c r="C58" s="12">
        <v>0</v>
      </c>
      <c r="D58" s="12">
        <v>231000</v>
      </c>
      <c r="E58" s="12">
        <v>11127.16</v>
      </c>
      <c r="F58" s="41">
        <f t="shared" si="0"/>
        <v>0.04816952380952381</v>
      </c>
    </row>
    <row r="59" spans="1:6" ht="15.75">
      <c r="A59" s="46" t="s">
        <v>12</v>
      </c>
      <c r="B59" s="12">
        <v>0</v>
      </c>
      <c r="C59" s="12">
        <v>0</v>
      </c>
      <c r="D59" s="12">
        <v>0</v>
      </c>
      <c r="E59" s="12">
        <v>626.6</v>
      </c>
      <c r="F59" s="41"/>
    </row>
    <row r="60" spans="1:6" ht="15.75">
      <c r="A60" s="13" t="s">
        <v>13</v>
      </c>
      <c r="B60" s="14">
        <f>B56</f>
        <v>231000</v>
      </c>
      <c r="C60" s="14">
        <f>C56</f>
        <v>0</v>
      </c>
      <c r="D60" s="14">
        <f>D56</f>
        <v>231000</v>
      </c>
      <c r="E60" s="14">
        <f>E56</f>
        <v>3126335.2500000005</v>
      </c>
      <c r="F60" s="14">
        <f t="shared" si="0"/>
        <v>13.533918831168833</v>
      </c>
    </row>
    <row r="61" spans="1:6" s="39" customFormat="1" ht="21.75" customHeight="1">
      <c r="A61" s="36" t="s">
        <v>24</v>
      </c>
      <c r="B61" s="36"/>
      <c r="C61" s="36"/>
      <c r="D61" s="36"/>
      <c r="E61" s="36"/>
      <c r="F61" s="17"/>
    </row>
    <row r="62" spans="1:6" ht="15.75">
      <c r="A62" s="40" t="s">
        <v>7</v>
      </c>
      <c r="B62" s="5">
        <f>SUM(B63:B65)</f>
        <v>90500</v>
      </c>
      <c r="C62" s="5">
        <f>SUM(C63:C65)</f>
        <v>0</v>
      </c>
      <c r="D62" s="5">
        <f>SUM(D63:D65)</f>
        <v>90500</v>
      </c>
      <c r="E62" s="5">
        <f>SUM(E63:E65)</f>
        <v>246779.85</v>
      </c>
      <c r="F62" s="41">
        <f t="shared" si="0"/>
        <v>2.726849171270718</v>
      </c>
    </row>
    <row r="63" spans="1:6" ht="15.75">
      <c r="A63" s="43" t="s">
        <v>93</v>
      </c>
      <c r="B63" s="6">
        <v>0</v>
      </c>
      <c r="C63" s="6">
        <v>0</v>
      </c>
      <c r="D63" s="6">
        <f>SUM(B63:C63)</f>
        <v>0</v>
      </c>
      <c r="E63" s="6">
        <v>235095.04</v>
      </c>
      <c r="F63" s="41"/>
    </row>
    <row r="64" spans="1:6" ht="15.75">
      <c r="A64" s="44" t="s">
        <v>9</v>
      </c>
      <c r="B64" s="6">
        <v>76500</v>
      </c>
      <c r="C64" s="6">
        <v>0</v>
      </c>
      <c r="D64" s="6">
        <v>76500</v>
      </c>
      <c r="E64" s="6">
        <v>11684.81</v>
      </c>
      <c r="F64" s="41">
        <f t="shared" si="0"/>
        <v>0.15274261437908496</v>
      </c>
    </row>
    <row r="65" spans="1:6" ht="15.75">
      <c r="A65" s="47" t="s">
        <v>16</v>
      </c>
      <c r="B65" s="5">
        <f>B66</f>
        <v>14000</v>
      </c>
      <c r="C65" s="5">
        <f>C66</f>
        <v>0</v>
      </c>
      <c r="D65" s="5">
        <f>D66</f>
        <v>14000</v>
      </c>
      <c r="E65" s="5">
        <f>E66</f>
        <v>0</v>
      </c>
      <c r="F65" s="41">
        <f t="shared" si="0"/>
        <v>0</v>
      </c>
    </row>
    <row r="66" spans="1:6" ht="15.75">
      <c r="A66" s="44" t="s">
        <v>17</v>
      </c>
      <c r="B66" s="6">
        <v>14000</v>
      </c>
      <c r="C66" s="6">
        <v>0</v>
      </c>
      <c r="D66" s="6">
        <v>14000</v>
      </c>
      <c r="E66" s="6">
        <v>0</v>
      </c>
      <c r="F66" s="41">
        <f t="shared" si="0"/>
        <v>0</v>
      </c>
    </row>
    <row r="67" spans="1:6" ht="15.75">
      <c r="A67" s="18" t="s">
        <v>21</v>
      </c>
      <c r="B67" s="5">
        <f>SUM(B68:B68)</f>
        <v>22120</v>
      </c>
      <c r="C67" s="5">
        <f>SUM(C68:C68)</f>
        <v>0</v>
      </c>
      <c r="D67" s="5">
        <f>SUM(D68:D68)</f>
        <v>22120</v>
      </c>
      <c r="E67" s="5">
        <f>SUM(E68:E68)</f>
        <v>22023.82</v>
      </c>
      <c r="F67" s="41">
        <f t="shared" si="0"/>
        <v>0.9956518987341773</v>
      </c>
    </row>
    <row r="68" spans="1:6" ht="15.75">
      <c r="A68" s="44" t="s">
        <v>25</v>
      </c>
      <c r="B68" s="6">
        <v>22120</v>
      </c>
      <c r="C68" s="6">
        <v>0</v>
      </c>
      <c r="D68" s="6">
        <v>22120</v>
      </c>
      <c r="E68" s="6">
        <v>22023.82</v>
      </c>
      <c r="F68" s="41">
        <f t="shared" si="0"/>
        <v>0.9956518987341773</v>
      </c>
    </row>
    <row r="69" spans="1:6" ht="15.75">
      <c r="A69" s="13" t="s">
        <v>13</v>
      </c>
      <c r="B69" s="14">
        <f>SUM(B62+B67)</f>
        <v>112620</v>
      </c>
      <c r="C69" s="14">
        <f>SUM(C62+C67)</f>
        <v>0</v>
      </c>
      <c r="D69" s="14">
        <f>SUM(D62+D67)</f>
        <v>112620</v>
      </c>
      <c r="E69" s="14">
        <f>SUM(E62+E67)</f>
        <v>268803.67</v>
      </c>
      <c r="F69" s="11">
        <f t="shared" si="0"/>
        <v>2.3868200142070677</v>
      </c>
    </row>
    <row r="70" spans="1:6" s="39" customFormat="1" ht="21.75" customHeight="1">
      <c r="A70" s="36" t="s">
        <v>26</v>
      </c>
      <c r="B70" s="16"/>
      <c r="C70" s="16"/>
      <c r="D70" s="16"/>
      <c r="E70" s="16"/>
      <c r="F70" s="17"/>
    </row>
    <row r="71" spans="1:6" ht="15.75">
      <c r="A71" s="40" t="s">
        <v>7</v>
      </c>
      <c r="B71" s="8">
        <f>SUM(B72:B74)</f>
        <v>78306.59</v>
      </c>
      <c r="C71" s="8">
        <f>SUM(C72:C74)</f>
        <v>0</v>
      </c>
      <c r="D71" s="8">
        <f>SUM(D72:D74)</f>
        <v>78306.59</v>
      </c>
      <c r="E71" s="8">
        <f>SUM(E72:E74)</f>
        <v>1580174.5899999999</v>
      </c>
      <c r="F71" s="41">
        <f aca="true" t="shared" si="1" ref="F71:F133">E71/D71</f>
        <v>20.17933088390134</v>
      </c>
    </row>
    <row r="72" spans="1:6" ht="15.75">
      <c r="A72" s="43" t="s">
        <v>93</v>
      </c>
      <c r="B72" s="12">
        <v>0</v>
      </c>
      <c r="C72" s="12">
        <v>0</v>
      </c>
      <c r="D72" s="12">
        <f>SUM(B72:C72)</f>
        <v>0</v>
      </c>
      <c r="E72" s="12">
        <v>1556036.96</v>
      </c>
      <c r="F72" s="41"/>
    </row>
    <row r="73" spans="1:6" ht="15.75">
      <c r="A73" s="46" t="s">
        <v>9</v>
      </c>
      <c r="B73" s="12">
        <v>64306.59</v>
      </c>
      <c r="C73" s="12">
        <v>0</v>
      </c>
      <c r="D73" s="12">
        <v>64306.59</v>
      </c>
      <c r="E73" s="12">
        <v>10633.2</v>
      </c>
      <c r="F73" s="41">
        <f t="shared" si="1"/>
        <v>0.1653516381447065</v>
      </c>
    </row>
    <row r="74" spans="1:6" ht="15.75">
      <c r="A74" s="46" t="s">
        <v>10</v>
      </c>
      <c r="B74" s="12">
        <v>14000</v>
      </c>
      <c r="C74" s="12">
        <v>0</v>
      </c>
      <c r="D74" s="12">
        <v>14000</v>
      </c>
      <c r="E74" s="12">
        <v>13504.43</v>
      </c>
      <c r="F74" s="41">
        <f t="shared" si="1"/>
        <v>0.9646021428571429</v>
      </c>
    </row>
    <row r="75" spans="1:6" ht="15.75">
      <c r="A75" s="7" t="s">
        <v>16</v>
      </c>
      <c r="B75" s="8">
        <f>SUM(B76:B76)</f>
        <v>15000</v>
      </c>
      <c r="C75" s="8">
        <f>SUM(C76:C76)</f>
        <v>0</v>
      </c>
      <c r="D75" s="8">
        <f>SUM(D76:D76)</f>
        <v>15000</v>
      </c>
      <c r="E75" s="8">
        <f>SUM(E76:E76)</f>
        <v>7376.45</v>
      </c>
      <c r="F75" s="41">
        <f t="shared" si="1"/>
        <v>0.49176333333333333</v>
      </c>
    </row>
    <row r="76" spans="1:6" ht="15.75">
      <c r="A76" s="15" t="s">
        <v>17</v>
      </c>
      <c r="B76" s="12">
        <v>15000</v>
      </c>
      <c r="C76" s="12">
        <v>0</v>
      </c>
      <c r="D76" s="12">
        <v>15000</v>
      </c>
      <c r="E76" s="12">
        <v>7376.45</v>
      </c>
      <c r="F76" s="41">
        <f t="shared" si="1"/>
        <v>0.49176333333333333</v>
      </c>
    </row>
    <row r="77" spans="1:6" ht="15.75">
      <c r="A77" s="13" t="s">
        <v>13</v>
      </c>
      <c r="B77" s="14">
        <f>SUM(B71+B75)</f>
        <v>93306.59</v>
      </c>
      <c r="C77" s="14">
        <f>SUM(C71+C75)</f>
        <v>0</v>
      </c>
      <c r="D77" s="14">
        <f>SUM(D71+D75)</f>
        <v>93306.59</v>
      </c>
      <c r="E77" s="14">
        <f>SUM(E71+E75)</f>
        <v>1587551.0399999998</v>
      </c>
      <c r="F77" s="11">
        <f t="shared" si="1"/>
        <v>17.01435064768737</v>
      </c>
    </row>
    <row r="78" spans="1:6" s="39" customFormat="1" ht="21.75" customHeight="1">
      <c r="A78" s="36" t="s">
        <v>27</v>
      </c>
      <c r="B78" s="16"/>
      <c r="C78" s="16"/>
      <c r="D78" s="16"/>
      <c r="E78" s="16"/>
      <c r="F78" s="17"/>
    </row>
    <row r="79" spans="1:6" ht="15.75">
      <c r="A79" s="40" t="s">
        <v>7</v>
      </c>
      <c r="B79" s="8">
        <f>SUM(B80:B82)</f>
        <v>460100</v>
      </c>
      <c r="C79" s="8">
        <f>SUM(C80:C82)</f>
        <v>0</v>
      </c>
      <c r="D79" s="8">
        <f>SUM(D80:D82)</f>
        <v>460100</v>
      </c>
      <c r="E79" s="8">
        <f>SUM(E80:E82)</f>
        <v>4576088.25</v>
      </c>
      <c r="F79" s="41">
        <f t="shared" si="1"/>
        <v>9.945855792219083</v>
      </c>
    </row>
    <row r="80" spans="1:6" ht="15.75">
      <c r="A80" s="43" t="s">
        <v>93</v>
      </c>
      <c r="B80" s="12">
        <v>0</v>
      </c>
      <c r="C80" s="12">
        <v>0</v>
      </c>
      <c r="D80" s="12">
        <f>SUM(B80:C80)</f>
        <v>0</v>
      </c>
      <c r="E80" s="12">
        <v>4455734.25</v>
      </c>
      <c r="F80" s="41"/>
    </row>
    <row r="81" spans="1:6" ht="15.75">
      <c r="A81" s="46" t="s">
        <v>9</v>
      </c>
      <c r="B81" s="12">
        <v>456100</v>
      </c>
      <c r="C81" s="12">
        <v>0</v>
      </c>
      <c r="D81" s="12">
        <v>456100</v>
      </c>
      <c r="E81" s="12">
        <v>102449.48</v>
      </c>
      <c r="F81" s="41">
        <f t="shared" si="1"/>
        <v>0.22462065336549</v>
      </c>
    </row>
    <row r="82" spans="1:6" ht="15.75">
      <c r="A82" s="46" t="s">
        <v>12</v>
      </c>
      <c r="B82" s="12">
        <v>4000</v>
      </c>
      <c r="C82" s="12">
        <v>0</v>
      </c>
      <c r="D82" s="12">
        <v>4000</v>
      </c>
      <c r="E82" s="12">
        <v>17904.52</v>
      </c>
      <c r="F82" s="41">
        <f t="shared" si="1"/>
        <v>4.47613</v>
      </c>
    </row>
    <row r="83" spans="1:6" ht="15.75">
      <c r="A83" s="7" t="s">
        <v>16</v>
      </c>
      <c r="B83" s="8">
        <f>SUM(B84:B84)</f>
        <v>0</v>
      </c>
      <c r="C83" s="8">
        <f>SUM(C84:C84)</f>
        <v>0</v>
      </c>
      <c r="D83" s="8">
        <f>SUM(D84:D84)</f>
        <v>0</v>
      </c>
      <c r="E83" s="8">
        <f>SUM(E84:E84)</f>
        <v>3962.23</v>
      </c>
      <c r="F83" s="41"/>
    </row>
    <row r="84" spans="1:6" ht="15.75">
      <c r="A84" s="15" t="s">
        <v>17</v>
      </c>
      <c r="B84" s="12">
        <v>0</v>
      </c>
      <c r="C84" s="12">
        <v>0</v>
      </c>
      <c r="D84" s="12">
        <v>0</v>
      </c>
      <c r="E84" s="12">
        <v>3962.23</v>
      </c>
      <c r="F84" s="41"/>
    </row>
    <row r="85" spans="1:6" ht="15.75">
      <c r="A85" s="13" t="s">
        <v>13</v>
      </c>
      <c r="B85" s="14">
        <f>B83+B79</f>
        <v>460100</v>
      </c>
      <c r="C85" s="14">
        <f>C83+C79</f>
        <v>0</v>
      </c>
      <c r="D85" s="14">
        <f>D83+D79</f>
        <v>460100</v>
      </c>
      <c r="E85" s="14">
        <f>E83+E79</f>
        <v>4580050.48</v>
      </c>
      <c r="F85" s="11">
        <f t="shared" si="1"/>
        <v>9.954467463594872</v>
      </c>
    </row>
    <row r="86" spans="1:6" s="39" customFormat="1" ht="21.75" customHeight="1">
      <c r="A86" s="36" t="s">
        <v>82</v>
      </c>
      <c r="B86" s="16"/>
      <c r="C86" s="16"/>
      <c r="D86" s="16"/>
      <c r="E86" s="16"/>
      <c r="F86" s="17"/>
    </row>
    <row r="87" spans="1:6" ht="15.75">
      <c r="A87" s="40" t="s">
        <v>7</v>
      </c>
      <c r="B87" s="8">
        <f>SUM(B88:B91)</f>
        <v>150650</v>
      </c>
      <c r="C87" s="8">
        <f>SUM(C88:C91)</f>
        <v>0</v>
      </c>
      <c r="D87" s="8">
        <f>SUM(D88:D91)</f>
        <v>150650</v>
      </c>
      <c r="E87" s="8">
        <f>SUM(E88:E92)</f>
        <v>3391166.2499999995</v>
      </c>
      <c r="F87" s="41">
        <f t="shared" si="1"/>
        <v>22.51023066710919</v>
      </c>
    </row>
    <row r="88" spans="1:6" ht="15.75">
      <c r="A88" s="43" t="s">
        <v>93</v>
      </c>
      <c r="B88" s="12">
        <v>0</v>
      </c>
      <c r="C88" s="12">
        <v>0</v>
      </c>
      <c r="D88" s="12">
        <f>SUM(B88:C88)</f>
        <v>0</v>
      </c>
      <c r="E88" s="12">
        <v>3340159.58</v>
      </c>
      <c r="F88" s="41"/>
    </row>
    <row r="89" spans="1:6" ht="15.75">
      <c r="A89" s="46" t="s">
        <v>9</v>
      </c>
      <c r="B89" s="12">
        <v>147200</v>
      </c>
      <c r="C89" s="12">
        <v>0</v>
      </c>
      <c r="D89" s="12">
        <v>147200</v>
      </c>
      <c r="E89" s="12">
        <v>49161.3</v>
      </c>
      <c r="F89" s="41">
        <f t="shared" si="1"/>
        <v>0.33397622282608697</v>
      </c>
    </row>
    <row r="90" spans="1:6" ht="15.75">
      <c r="A90" s="46" t="s">
        <v>10</v>
      </c>
      <c r="B90" s="12">
        <v>3450</v>
      </c>
      <c r="C90" s="12">
        <v>0</v>
      </c>
      <c r="D90" s="12">
        <v>3450</v>
      </c>
      <c r="E90" s="12">
        <v>0</v>
      </c>
      <c r="F90" s="41">
        <f t="shared" si="1"/>
        <v>0</v>
      </c>
    </row>
    <row r="91" spans="1:6" ht="15.75">
      <c r="A91" s="46" t="s">
        <v>11</v>
      </c>
      <c r="B91" s="12">
        <v>0</v>
      </c>
      <c r="C91" s="12">
        <v>0</v>
      </c>
      <c r="D91" s="12">
        <v>0</v>
      </c>
      <c r="E91" s="12">
        <v>17.84</v>
      </c>
      <c r="F91" s="41"/>
    </row>
    <row r="92" spans="1:6" ht="15.75">
      <c r="A92" s="46" t="s">
        <v>12</v>
      </c>
      <c r="B92" s="12">
        <v>0</v>
      </c>
      <c r="C92" s="12">
        <v>0</v>
      </c>
      <c r="D92" s="12">
        <v>0</v>
      </c>
      <c r="E92" s="12">
        <v>1827.53</v>
      </c>
      <c r="F92" s="41"/>
    </row>
    <row r="93" spans="1:6" ht="15.75">
      <c r="A93" s="7" t="s">
        <v>16</v>
      </c>
      <c r="B93" s="8">
        <f>SUM(B94:B94)</f>
        <v>11000</v>
      </c>
      <c r="C93" s="8">
        <f>SUM(C94:C94)</f>
        <v>0</v>
      </c>
      <c r="D93" s="8">
        <f>SUM(D94:D94)</f>
        <v>11000</v>
      </c>
      <c r="E93" s="8">
        <f>SUM(E94:E94)</f>
        <v>-1047.62</v>
      </c>
      <c r="F93" s="41">
        <f t="shared" si="1"/>
        <v>-0.0952381818181818</v>
      </c>
    </row>
    <row r="94" spans="1:6" ht="15.75">
      <c r="A94" s="15" t="s">
        <v>17</v>
      </c>
      <c r="B94" s="12">
        <v>11000</v>
      </c>
      <c r="C94" s="12">
        <v>0</v>
      </c>
      <c r="D94" s="12">
        <v>11000</v>
      </c>
      <c r="E94" s="12">
        <v>-1047.62</v>
      </c>
      <c r="F94" s="41">
        <f t="shared" si="1"/>
        <v>-0.0952381818181818</v>
      </c>
    </row>
    <row r="95" spans="1:6" ht="15.75">
      <c r="A95" s="7" t="s">
        <v>47</v>
      </c>
      <c r="B95" s="8">
        <f>SUM(B96)</f>
        <v>6500</v>
      </c>
      <c r="C95" s="8">
        <f>SUM(C96)</f>
        <v>0</v>
      </c>
      <c r="D95" s="8">
        <f>SUM(D96)</f>
        <v>6500</v>
      </c>
      <c r="E95" s="8">
        <f>SUM(E96)</f>
        <v>0</v>
      </c>
      <c r="F95" s="41">
        <f t="shared" si="1"/>
        <v>0</v>
      </c>
    </row>
    <row r="96" spans="1:6" ht="15.75">
      <c r="A96" s="48" t="s">
        <v>56</v>
      </c>
      <c r="B96" s="12">
        <v>6500</v>
      </c>
      <c r="C96" s="12">
        <v>0</v>
      </c>
      <c r="D96" s="12">
        <v>6500</v>
      </c>
      <c r="E96" s="12">
        <v>0</v>
      </c>
      <c r="F96" s="41">
        <f t="shared" si="1"/>
        <v>0</v>
      </c>
    </row>
    <row r="97" spans="1:9" ht="15.75">
      <c r="A97" s="13" t="s">
        <v>13</v>
      </c>
      <c r="B97" s="14">
        <f>B95+B93+B87</f>
        <v>168150</v>
      </c>
      <c r="C97" s="14">
        <f>C87+C93+C95</f>
        <v>0</v>
      </c>
      <c r="D97" s="14">
        <f>D87+D93+D95</f>
        <v>168150</v>
      </c>
      <c r="E97" s="14">
        <f>E95+E93+E87</f>
        <v>3390118.6299999994</v>
      </c>
      <c r="F97" s="11">
        <f t="shared" si="1"/>
        <v>20.161276419863214</v>
      </c>
      <c r="I97" s="42"/>
    </row>
    <row r="98" spans="1:6" s="39" customFormat="1" ht="21.75" customHeight="1">
      <c r="A98" s="19" t="s">
        <v>83</v>
      </c>
      <c r="B98" s="36"/>
      <c r="C98" s="36"/>
      <c r="D98" s="36"/>
      <c r="E98" s="36"/>
      <c r="F98" s="17"/>
    </row>
    <row r="99" spans="1:6" ht="15.75">
      <c r="A99" s="40" t="s">
        <v>7</v>
      </c>
      <c r="B99" s="5">
        <f>SUM(B100)</f>
        <v>0</v>
      </c>
      <c r="C99" s="5">
        <f>SUM(C100)</f>
        <v>0</v>
      </c>
      <c r="D99" s="5">
        <f>SUM(D100)</f>
        <v>0</v>
      </c>
      <c r="E99" s="5">
        <f>E100</f>
        <v>1609255.7</v>
      </c>
      <c r="F99" s="41"/>
    </row>
    <row r="100" spans="1:6" ht="15.75">
      <c r="A100" s="43" t="s">
        <v>93</v>
      </c>
      <c r="B100" s="6">
        <v>0</v>
      </c>
      <c r="C100" s="6">
        <v>0</v>
      </c>
      <c r="D100" s="6">
        <f>SUM(B100:C100)</f>
        <v>0</v>
      </c>
      <c r="E100" s="6">
        <v>1609255.7</v>
      </c>
      <c r="F100" s="41"/>
    </row>
    <row r="101" spans="1:6" ht="15.75">
      <c r="A101" s="9" t="s">
        <v>13</v>
      </c>
      <c r="B101" s="10">
        <f>B99</f>
        <v>0</v>
      </c>
      <c r="C101" s="10">
        <f>C99</f>
        <v>0</v>
      </c>
      <c r="D101" s="10">
        <f>D99</f>
        <v>0</v>
      </c>
      <c r="E101" s="10">
        <f>E99</f>
        <v>1609255.7</v>
      </c>
      <c r="F101" s="11"/>
    </row>
    <row r="102" spans="1:6" s="39" customFormat="1" ht="21.75" customHeight="1">
      <c r="A102" s="36" t="s">
        <v>84</v>
      </c>
      <c r="B102" s="20"/>
      <c r="C102" s="20"/>
      <c r="D102" s="20"/>
      <c r="E102" s="20"/>
      <c r="F102" s="17"/>
    </row>
    <row r="103" spans="1:6" ht="15.75">
      <c r="A103" s="40" t="s">
        <v>7</v>
      </c>
      <c r="B103" s="5">
        <f>SUM(B104:B105)</f>
        <v>200000</v>
      </c>
      <c r="C103" s="5">
        <f>SUM(C104:C105)</f>
        <v>0</v>
      </c>
      <c r="D103" s="5">
        <f>SUM(D104:D105)</f>
        <v>200000</v>
      </c>
      <c r="E103" s="5">
        <f>SUM(E104:E105)</f>
        <v>6114070.82</v>
      </c>
      <c r="F103" s="41">
        <f t="shared" si="1"/>
        <v>30.570354100000003</v>
      </c>
    </row>
    <row r="104" spans="1:6" ht="15.75">
      <c r="A104" s="43" t="s">
        <v>93</v>
      </c>
      <c r="B104" s="12">
        <v>0</v>
      </c>
      <c r="C104" s="12">
        <v>0</v>
      </c>
      <c r="D104" s="12">
        <f>SUM(B104:C104)</f>
        <v>0</v>
      </c>
      <c r="E104" s="12">
        <v>5967130.46</v>
      </c>
      <c r="F104" s="41"/>
    </row>
    <row r="105" spans="1:6" ht="15.75">
      <c r="A105" s="43" t="s">
        <v>10</v>
      </c>
      <c r="B105" s="6">
        <v>200000</v>
      </c>
      <c r="C105" s="6">
        <v>0</v>
      </c>
      <c r="D105" s="6">
        <v>200000</v>
      </c>
      <c r="E105" s="6">
        <v>146940.36</v>
      </c>
      <c r="F105" s="41">
        <f t="shared" si="1"/>
        <v>0.7347018</v>
      </c>
    </row>
    <row r="106" spans="1:6" ht="15.75">
      <c r="A106" s="13" t="s">
        <v>13</v>
      </c>
      <c r="B106" s="21">
        <f>SUM(B103)</f>
        <v>200000</v>
      </c>
      <c r="C106" s="21">
        <f>SUM(C103)</f>
        <v>0</v>
      </c>
      <c r="D106" s="21">
        <f>SUM(D103)</f>
        <v>200000</v>
      </c>
      <c r="E106" s="21">
        <f>SUM(E103)</f>
        <v>6114070.82</v>
      </c>
      <c r="F106" s="11">
        <f t="shared" si="1"/>
        <v>30.570354100000003</v>
      </c>
    </row>
    <row r="107" spans="1:6" s="38" customFormat="1" ht="31.5">
      <c r="A107" s="1" t="s">
        <v>4</v>
      </c>
      <c r="B107" s="2" t="s">
        <v>0</v>
      </c>
      <c r="C107" s="2" t="s">
        <v>1</v>
      </c>
      <c r="D107" s="2" t="s">
        <v>2</v>
      </c>
      <c r="E107" s="2" t="s">
        <v>3</v>
      </c>
      <c r="F107" s="3" t="s">
        <v>5</v>
      </c>
    </row>
    <row r="108" spans="1:6" s="39" customFormat="1" ht="21.75" customHeight="1">
      <c r="A108" s="36" t="s">
        <v>29</v>
      </c>
      <c r="B108" s="36"/>
      <c r="C108" s="36"/>
      <c r="D108" s="36"/>
      <c r="E108" s="36"/>
      <c r="F108" s="17"/>
    </row>
    <row r="109" spans="1:6" ht="15.75">
      <c r="A109" s="40" t="s">
        <v>7</v>
      </c>
      <c r="B109" s="5">
        <f>SUM(B110:B113)</f>
        <v>35500</v>
      </c>
      <c r="C109" s="5">
        <f>SUM(C110:C113)</f>
        <v>0</v>
      </c>
      <c r="D109" s="5">
        <f>SUM(D110:D113)</f>
        <v>35500</v>
      </c>
      <c r="E109" s="5">
        <f>SUM(E110:E113)</f>
        <v>314210.52</v>
      </c>
      <c r="F109" s="41">
        <f t="shared" si="1"/>
        <v>8.851000563380282</v>
      </c>
    </row>
    <row r="110" spans="1:6" ht="15.75">
      <c r="A110" s="43" t="s">
        <v>93</v>
      </c>
      <c r="B110" s="6">
        <v>0</v>
      </c>
      <c r="C110" s="6">
        <v>0</v>
      </c>
      <c r="D110" s="6">
        <f>SUM(B110:C110)</f>
        <v>0</v>
      </c>
      <c r="E110" s="6">
        <v>294225.52</v>
      </c>
      <c r="F110" s="41"/>
    </row>
    <row r="111" spans="1:6" ht="15.75">
      <c r="A111" s="44" t="s">
        <v>9</v>
      </c>
      <c r="B111" s="6">
        <v>35000</v>
      </c>
      <c r="C111" s="6">
        <v>0</v>
      </c>
      <c r="D111" s="6">
        <v>35000</v>
      </c>
      <c r="E111" s="6">
        <v>19881.67</v>
      </c>
      <c r="F111" s="41">
        <f t="shared" si="1"/>
        <v>0.5680477142857142</v>
      </c>
    </row>
    <row r="112" spans="1:6" ht="15.75">
      <c r="A112" s="46" t="s">
        <v>11</v>
      </c>
      <c r="B112" s="12">
        <v>0</v>
      </c>
      <c r="C112" s="12">
        <v>0</v>
      </c>
      <c r="D112" s="12">
        <v>0</v>
      </c>
      <c r="E112" s="12">
        <v>103.33</v>
      </c>
      <c r="F112" s="41"/>
    </row>
    <row r="113" spans="1:6" ht="15.75">
      <c r="A113" s="44" t="s">
        <v>12</v>
      </c>
      <c r="B113" s="6">
        <v>500</v>
      </c>
      <c r="C113" s="6">
        <v>0</v>
      </c>
      <c r="D113" s="6">
        <v>500</v>
      </c>
      <c r="E113" s="6">
        <v>0</v>
      </c>
      <c r="F113" s="41">
        <f t="shared" si="1"/>
        <v>0</v>
      </c>
    </row>
    <row r="114" spans="1:6" ht="15.75">
      <c r="A114" s="9" t="s">
        <v>13</v>
      </c>
      <c r="B114" s="10">
        <f>SUM(B109)</f>
        <v>35500</v>
      </c>
      <c r="C114" s="10">
        <f>SUM(C109)</f>
        <v>0</v>
      </c>
      <c r="D114" s="10">
        <f>SUM(D109)</f>
        <v>35500</v>
      </c>
      <c r="E114" s="10">
        <f>SUM(E109)</f>
        <v>314210.52</v>
      </c>
      <c r="F114" s="11">
        <f t="shared" si="1"/>
        <v>8.851000563380282</v>
      </c>
    </row>
    <row r="115" spans="1:6" s="39" customFormat="1" ht="21.75" customHeight="1">
      <c r="A115" s="36" t="s">
        <v>30</v>
      </c>
      <c r="B115" s="16"/>
      <c r="C115" s="16"/>
      <c r="D115" s="16"/>
      <c r="E115" s="16"/>
      <c r="F115" s="17"/>
    </row>
    <row r="116" spans="1:6" ht="15.75">
      <c r="A116" s="40" t="s">
        <v>7</v>
      </c>
      <c r="B116" s="8">
        <f>SUM(B117:B120)</f>
        <v>63500</v>
      </c>
      <c r="C116" s="8">
        <f>SUM(C117:C120)</f>
        <v>0</v>
      </c>
      <c r="D116" s="8">
        <f>SUM(D117:D120)</f>
        <v>63500</v>
      </c>
      <c r="E116" s="8">
        <f>SUM(E117:E120)</f>
        <v>795434.99</v>
      </c>
      <c r="F116" s="41">
        <f t="shared" si="1"/>
        <v>12.52653527559055</v>
      </c>
    </row>
    <row r="117" spans="1:6" ht="15.75">
      <c r="A117" s="43" t="s">
        <v>93</v>
      </c>
      <c r="B117" s="22">
        <v>1500</v>
      </c>
      <c r="C117" s="22">
        <v>0</v>
      </c>
      <c r="D117" s="22">
        <v>1500</v>
      </c>
      <c r="E117" s="22">
        <f>440+770178.59</f>
        <v>770618.59</v>
      </c>
      <c r="F117" s="41">
        <f t="shared" si="1"/>
        <v>513.7457266666667</v>
      </c>
    </row>
    <row r="118" spans="1:6" ht="15.75">
      <c r="A118" s="46" t="s">
        <v>9</v>
      </c>
      <c r="B118" s="12">
        <v>46000</v>
      </c>
      <c r="C118" s="12">
        <v>0</v>
      </c>
      <c r="D118" s="12">
        <v>46000</v>
      </c>
      <c r="E118" s="12">
        <v>21709.51</v>
      </c>
      <c r="F118" s="41">
        <f t="shared" si="1"/>
        <v>0.47194586956521734</v>
      </c>
    </row>
    <row r="119" spans="1:6" ht="15.75">
      <c r="A119" s="46" t="s">
        <v>10</v>
      </c>
      <c r="B119" s="12">
        <v>6000</v>
      </c>
      <c r="C119" s="12">
        <v>0</v>
      </c>
      <c r="D119" s="12">
        <v>6000</v>
      </c>
      <c r="E119" s="12">
        <v>2009.62</v>
      </c>
      <c r="F119" s="41">
        <f t="shared" si="1"/>
        <v>0.33493666666666666</v>
      </c>
    </row>
    <row r="120" spans="1:6" ht="15.75">
      <c r="A120" s="46" t="s">
        <v>12</v>
      </c>
      <c r="B120" s="12">
        <v>10000</v>
      </c>
      <c r="C120" s="12">
        <v>0</v>
      </c>
      <c r="D120" s="12">
        <v>10000</v>
      </c>
      <c r="E120" s="12">
        <v>1097.27</v>
      </c>
      <c r="F120" s="41">
        <f t="shared" si="1"/>
        <v>0.109727</v>
      </c>
    </row>
    <row r="121" spans="1:6" ht="15.75">
      <c r="A121" s="7" t="s">
        <v>16</v>
      </c>
      <c r="B121" s="8">
        <f>SUM(B122:B122)</f>
        <v>15000</v>
      </c>
      <c r="C121" s="8">
        <f>SUM(C122:C122)</f>
        <v>0</v>
      </c>
      <c r="D121" s="8">
        <f>SUM(D122:D122)</f>
        <v>15000</v>
      </c>
      <c r="E121" s="8">
        <f>SUM(E122:E122)</f>
        <v>6400</v>
      </c>
      <c r="F121" s="41">
        <f t="shared" si="1"/>
        <v>0.4266666666666667</v>
      </c>
    </row>
    <row r="122" spans="1:6" ht="15.75">
      <c r="A122" s="15" t="s">
        <v>17</v>
      </c>
      <c r="B122" s="12">
        <v>15000</v>
      </c>
      <c r="C122" s="12">
        <v>0</v>
      </c>
      <c r="D122" s="12">
        <v>15000</v>
      </c>
      <c r="E122" s="12">
        <v>6400</v>
      </c>
      <c r="F122" s="41">
        <f t="shared" si="1"/>
        <v>0.4266666666666667</v>
      </c>
    </row>
    <row r="123" spans="1:6" ht="15.75">
      <c r="A123" s="13" t="s">
        <v>13</v>
      </c>
      <c r="B123" s="14">
        <f>SUM(B116+B121)</f>
        <v>78500</v>
      </c>
      <c r="C123" s="14">
        <f>SUM(C116+C121)</f>
        <v>0</v>
      </c>
      <c r="D123" s="14">
        <f>SUM(D116+D121)</f>
        <v>78500</v>
      </c>
      <c r="E123" s="14">
        <f>SUM(E116+E121)</f>
        <v>801834.99</v>
      </c>
      <c r="F123" s="11">
        <f t="shared" si="1"/>
        <v>10.21445847133758</v>
      </c>
    </row>
    <row r="124" spans="1:6" s="39" customFormat="1" ht="21.75" customHeight="1">
      <c r="A124" s="36" t="s">
        <v>85</v>
      </c>
      <c r="B124" s="16"/>
      <c r="C124" s="16"/>
      <c r="D124" s="16"/>
      <c r="E124" s="16"/>
      <c r="F124" s="17"/>
    </row>
    <row r="125" spans="1:6" ht="15.75">
      <c r="A125" s="40" t="s">
        <v>7</v>
      </c>
      <c r="B125" s="8">
        <f>SUM(B126:B130)</f>
        <v>13100</v>
      </c>
      <c r="C125" s="8">
        <f>SUM(C126:C130)</f>
        <v>0</v>
      </c>
      <c r="D125" s="8">
        <f>SUM(D126:D130)</f>
        <v>13100</v>
      </c>
      <c r="E125" s="8">
        <f>SUM(E126:E130)</f>
        <v>3454661.6300000004</v>
      </c>
      <c r="F125" s="41">
        <f t="shared" si="1"/>
        <v>263.7146282442748</v>
      </c>
    </row>
    <row r="126" spans="1:6" ht="15.75">
      <c r="A126" s="43" t="s">
        <v>93</v>
      </c>
      <c r="B126" s="12">
        <v>0</v>
      </c>
      <c r="C126" s="12">
        <v>0</v>
      </c>
      <c r="D126" s="12">
        <f>SUM(B126:C126)</f>
        <v>0</v>
      </c>
      <c r="E126" s="12">
        <v>3443104.73</v>
      </c>
      <c r="F126" s="41"/>
    </row>
    <row r="127" spans="1:6" ht="15.75">
      <c r="A127" s="46" t="s">
        <v>9</v>
      </c>
      <c r="B127" s="12">
        <v>10000</v>
      </c>
      <c r="C127" s="12">
        <v>0</v>
      </c>
      <c r="D127" s="12">
        <v>10000</v>
      </c>
      <c r="E127" s="12">
        <v>9532.77</v>
      </c>
      <c r="F127" s="41">
        <f t="shared" si="1"/>
        <v>0.953277</v>
      </c>
    </row>
    <row r="128" spans="1:6" ht="15.75">
      <c r="A128" s="46" t="s">
        <v>10</v>
      </c>
      <c r="B128" s="12">
        <v>3100</v>
      </c>
      <c r="C128" s="12">
        <v>0</v>
      </c>
      <c r="D128" s="12">
        <v>3100</v>
      </c>
      <c r="E128" s="12">
        <v>1697.12</v>
      </c>
      <c r="F128" s="41">
        <f t="shared" si="1"/>
        <v>0.547458064516129</v>
      </c>
    </row>
    <row r="129" spans="1:6" ht="15.75">
      <c r="A129" s="15" t="s">
        <v>11</v>
      </c>
      <c r="B129" s="12">
        <v>0</v>
      </c>
      <c r="C129" s="12">
        <v>0</v>
      </c>
      <c r="D129" s="12">
        <v>0</v>
      </c>
      <c r="E129" s="12">
        <v>312.7</v>
      </c>
      <c r="F129" s="41"/>
    </row>
    <row r="130" spans="1:6" ht="15.75">
      <c r="A130" s="46" t="s">
        <v>12</v>
      </c>
      <c r="B130" s="12">
        <v>0</v>
      </c>
      <c r="C130" s="12">
        <v>0</v>
      </c>
      <c r="D130" s="12">
        <v>0</v>
      </c>
      <c r="E130" s="12">
        <v>14.31</v>
      </c>
      <c r="F130" s="41"/>
    </row>
    <row r="131" spans="1:6" ht="15.75">
      <c r="A131" s="13" t="s">
        <v>13</v>
      </c>
      <c r="B131" s="14">
        <f>SUM(B126:B130)</f>
        <v>13100</v>
      </c>
      <c r="C131" s="14">
        <f>SUM(C126:C130)</f>
        <v>0</v>
      </c>
      <c r="D131" s="14">
        <f>SUM(D126:D130)</f>
        <v>13100</v>
      </c>
      <c r="E131" s="14">
        <f>SUM(E126:E130)</f>
        <v>3454661.6300000004</v>
      </c>
      <c r="F131" s="11">
        <f t="shared" si="1"/>
        <v>263.7146282442748</v>
      </c>
    </row>
    <row r="132" spans="1:6" s="39" customFormat="1" ht="21.75" customHeight="1">
      <c r="A132" s="36" t="s">
        <v>31</v>
      </c>
      <c r="B132" s="36"/>
      <c r="C132" s="36"/>
      <c r="D132" s="36"/>
      <c r="E132" s="36"/>
      <c r="F132" s="17"/>
    </row>
    <row r="133" spans="1:6" ht="15.75">
      <c r="A133" s="40" t="s">
        <v>7</v>
      </c>
      <c r="B133" s="5">
        <f>SUM(B134:B136)</f>
        <v>25384.3</v>
      </c>
      <c r="C133" s="5">
        <f>SUM(C134:C136)</f>
        <v>0</v>
      </c>
      <c r="D133" s="5">
        <f>SUM(D134:D136)</f>
        <v>25384.3</v>
      </c>
      <c r="E133" s="5">
        <f>SUM(E134:E136)</f>
        <v>88804.34000000001</v>
      </c>
      <c r="F133" s="41">
        <f t="shared" si="1"/>
        <v>3.4983962528019292</v>
      </c>
    </row>
    <row r="134" spans="1:6" ht="15.75">
      <c r="A134" s="43" t="s">
        <v>93</v>
      </c>
      <c r="B134" s="6">
        <v>0</v>
      </c>
      <c r="C134" s="6">
        <v>0</v>
      </c>
      <c r="D134" s="6">
        <f>SUM(B134:C134)</f>
        <v>0</v>
      </c>
      <c r="E134" s="6">
        <v>83589.08</v>
      </c>
      <c r="F134" s="41"/>
    </row>
    <row r="135" spans="1:6" ht="15.75">
      <c r="A135" s="44" t="s">
        <v>9</v>
      </c>
      <c r="B135" s="6">
        <v>24384.3</v>
      </c>
      <c r="C135" s="6">
        <v>0</v>
      </c>
      <c r="D135" s="6">
        <v>24384.3</v>
      </c>
      <c r="E135" s="6">
        <v>4750.77</v>
      </c>
      <c r="F135" s="41">
        <f aca="true" t="shared" si="2" ref="F135:F203">E135/D135</f>
        <v>0.1948290498394459</v>
      </c>
    </row>
    <row r="136" spans="1:6" ht="15.75">
      <c r="A136" s="44" t="s">
        <v>10</v>
      </c>
      <c r="B136" s="6">
        <v>1000</v>
      </c>
      <c r="C136" s="6">
        <v>0</v>
      </c>
      <c r="D136" s="6">
        <v>1000</v>
      </c>
      <c r="E136" s="6">
        <v>464.49</v>
      </c>
      <c r="F136" s="41">
        <f t="shared" si="2"/>
        <v>0.46449</v>
      </c>
    </row>
    <row r="137" spans="1:6" ht="15.75">
      <c r="A137" s="18" t="s">
        <v>16</v>
      </c>
      <c r="B137" s="5">
        <f>SUM(B138:B138)</f>
        <v>0</v>
      </c>
      <c r="C137" s="5">
        <f>SUM(C138:C138)</f>
        <v>0</v>
      </c>
      <c r="D137" s="5">
        <f>SUM(D138:D138)</f>
        <v>0</v>
      </c>
      <c r="E137" s="5">
        <f>SUM(E138:E138)</f>
        <v>700</v>
      </c>
      <c r="F137" s="41"/>
    </row>
    <row r="138" spans="1:6" ht="15.75">
      <c r="A138" s="23" t="s">
        <v>17</v>
      </c>
      <c r="B138" s="6">
        <v>0</v>
      </c>
      <c r="C138" s="6">
        <v>0</v>
      </c>
      <c r="D138" s="6">
        <v>0</v>
      </c>
      <c r="E138" s="6">
        <v>700</v>
      </c>
      <c r="F138" s="41"/>
    </row>
    <row r="139" spans="1:6" ht="15.75">
      <c r="A139" s="9" t="s">
        <v>13</v>
      </c>
      <c r="B139" s="10">
        <f>SUM(B133+B137)</f>
        <v>25384.3</v>
      </c>
      <c r="C139" s="10">
        <f>SUM(C133+C137)</f>
        <v>0</v>
      </c>
      <c r="D139" s="10">
        <f>SUM(D133+D137)</f>
        <v>25384.3</v>
      </c>
      <c r="E139" s="10">
        <f>SUM(E133+E137)</f>
        <v>89504.34000000001</v>
      </c>
      <c r="F139" s="11">
        <f t="shared" si="2"/>
        <v>3.525972352989841</v>
      </c>
    </row>
    <row r="140" spans="1:6" s="39" customFormat="1" ht="21.75" customHeight="1">
      <c r="A140" s="36" t="s">
        <v>86</v>
      </c>
      <c r="B140" s="16"/>
      <c r="C140" s="16"/>
      <c r="D140" s="16"/>
      <c r="E140" s="16"/>
      <c r="F140" s="17"/>
    </row>
    <row r="141" spans="1:6" ht="15.75">
      <c r="A141" s="40" t="s">
        <v>7</v>
      </c>
      <c r="B141" s="8">
        <f>SUM(B142:B144)</f>
        <v>46000</v>
      </c>
      <c r="C141" s="8">
        <f>SUM(C142:C144)</f>
        <v>0</v>
      </c>
      <c r="D141" s="8">
        <f>SUM(D142:D144)</f>
        <v>46000</v>
      </c>
      <c r="E141" s="8">
        <f>SUM(E142:E144)</f>
        <v>4130838.8800000004</v>
      </c>
      <c r="F141" s="41">
        <f t="shared" si="2"/>
        <v>89.80084521739131</v>
      </c>
    </row>
    <row r="142" spans="1:6" ht="15.75">
      <c r="A142" s="43" t="s">
        <v>93</v>
      </c>
      <c r="B142" s="12">
        <v>0</v>
      </c>
      <c r="C142" s="12">
        <v>0</v>
      </c>
      <c r="D142" s="12">
        <f>SUM(B142:C142)</f>
        <v>0</v>
      </c>
      <c r="E142" s="12">
        <v>4092920.47</v>
      </c>
      <c r="F142" s="41"/>
    </row>
    <row r="143" spans="1:6" ht="15.75">
      <c r="A143" s="46" t="s">
        <v>9</v>
      </c>
      <c r="B143" s="12">
        <v>46000</v>
      </c>
      <c r="C143" s="12">
        <v>0</v>
      </c>
      <c r="D143" s="12">
        <v>46000</v>
      </c>
      <c r="E143" s="12">
        <v>37907.91</v>
      </c>
      <c r="F143" s="41">
        <f t="shared" si="2"/>
        <v>0.8240850000000001</v>
      </c>
    </row>
    <row r="144" spans="1:6" ht="15.75">
      <c r="A144" s="46" t="s">
        <v>11</v>
      </c>
      <c r="B144" s="12">
        <v>0</v>
      </c>
      <c r="C144" s="12">
        <v>0</v>
      </c>
      <c r="D144" s="12">
        <v>0</v>
      </c>
      <c r="E144" s="12">
        <v>10.5</v>
      </c>
      <c r="F144" s="41"/>
    </row>
    <row r="145" spans="1:6" ht="15.75">
      <c r="A145" s="7" t="s">
        <v>16</v>
      </c>
      <c r="B145" s="8">
        <f>SUM(B146:B146)</f>
        <v>25000</v>
      </c>
      <c r="C145" s="8">
        <f>SUM(C146:C146)</f>
        <v>0</v>
      </c>
      <c r="D145" s="8">
        <f>SUM(D146:D146)</f>
        <v>25000</v>
      </c>
      <c r="E145" s="8">
        <f>SUM(E146:E146)</f>
        <v>28421.92</v>
      </c>
      <c r="F145" s="41">
        <f t="shared" si="2"/>
        <v>1.1368768</v>
      </c>
    </row>
    <row r="146" spans="1:6" ht="15.75">
      <c r="A146" s="15" t="s">
        <v>17</v>
      </c>
      <c r="B146" s="12">
        <v>25000</v>
      </c>
      <c r="C146" s="12">
        <v>0</v>
      </c>
      <c r="D146" s="12">
        <v>25000</v>
      </c>
      <c r="E146" s="12">
        <v>28421.92</v>
      </c>
      <c r="F146" s="41">
        <f t="shared" si="2"/>
        <v>1.1368768</v>
      </c>
    </row>
    <row r="147" spans="1:6" ht="15.75">
      <c r="A147" s="13" t="s">
        <v>13</v>
      </c>
      <c r="B147" s="14">
        <f>SUM(B141+B145)</f>
        <v>71000</v>
      </c>
      <c r="C147" s="14">
        <f>SUM(C141+C145)</f>
        <v>0</v>
      </c>
      <c r="D147" s="14">
        <f>SUM(D141+D145)</f>
        <v>71000</v>
      </c>
      <c r="E147" s="14">
        <f>SUM(E141+E145)</f>
        <v>4159260.8000000003</v>
      </c>
      <c r="F147" s="11">
        <f t="shared" si="2"/>
        <v>58.581138028169015</v>
      </c>
    </row>
    <row r="148" spans="1:6" s="39" customFormat="1" ht="21.75" customHeight="1">
      <c r="A148" s="36" t="s">
        <v>87</v>
      </c>
      <c r="B148" s="16"/>
      <c r="C148" s="16"/>
      <c r="D148" s="16"/>
      <c r="E148" s="16"/>
      <c r="F148" s="17"/>
    </row>
    <row r="149" spans="1:6" ht="15.75">
      <c r="A149" s="40" t="s">
        <v>7</v>
      </c>
      <c r="B149" s="8">
        <f>SUM(B150:B152)</f>
        <v>69000</v>
      </c>
      <c r="C149" s="8">
        <f>SUM(C150:C152)</f>
        <v>0</v>
      </c>
      <c r="D149" s="8">
        <f>SUM(D150:D152)</f>
        <v>69000</v>
      </c>
      <c r="E149" s="8">
        <f>SUM(E150:E152)</f>
        <v>2635441.3699999996</v>
      </c>
      <c r="F149" s="41">
        <f t="shared" si="2"/>
        <v>38.19480246376811</v>
      </c>
    </row>
    <row r="150" spans="1:6" ht="15.75">
      <c r="A150" s="43" t="s">
        <v>93</v>
      </c>
      <c r="B150" s="12">
        <v>10000</v>
      </c>
      <c r="C150" s="12">
        <v>0</v>
      </c>
      <c r="D150" s="12">
        <v>10000</v>
      </c>
      <c r="E150" s="12">
        <v>2629834.05</v>
      </c>
      <c r="F150" s="41">
        <f t="shared" si="2"/>
        <v>262.983405</v>
      </c>
    </row>
    <row r="151" spans="1:6" ht="15.75">
      <c r="A151" s="46" t="s">
        <v>9</v>
      </c>
      <c r="B151" s="12">
        <v>51000</v>
      </c>
      <c r="C151" s="12">
        <v>0</v>
      </c>
      <c r="D151" s="12">
        <v>51000</v>
      </c>
      <c r="E151" s="12">
        <v>5607.32</v>
      </c>
      <c r="F151" s="41">
        <f t="shared" si="2"/>
        <v>0.10994745098039214</v>
      </c>
    </row>
    <row r="152" spans="1:6" ht="15.75">
      <c r="A152" s="46" t="s">
        <v>12</v>
      </c>
      <c r="B152" s="12">
        <v>8000</v>
      </c>
      <c r="C152" s="12">
        <v>0</v>
      </c>
      <c r="D152" s="12">
        <v>8000</v>
      </c>
      <c r="E152" s="12">
        <v>0</v>
      </c>
      <c r="F152" s="41">
        <f t="shared" si="2"/>
        <v>0</v>
      </c>
    </row>
    <row r="153" spans="1:6" ht="15.75">
      <c r="A153" s="7" t="s">
        <v>16</v>
      </c>
      <c r="B153" s="8">
        <f>SUM(B154:B154)</f>
        <v>30000</v>
      </c>
      <c r="C153" s="8">
        <f>SUM(C154:C154)</f>
        <v>0</v>
      </c>
      <c r="D153" s="8">
        <f>SUM(D154:D154)</f>
        <v>30000</v>
      </c>
      <c r="E153" s="8">
        <f>SUM(E154:E154)</f>
        <v>10786</v>
      </c>
      <c r="F153" s="41">
        <f t="shared" si="2"/>
        <v>0.3595333333333333</v>
      </c>
    </row>
    <row r="154" spans="1:6" ht="15.75">
      <c r="A154" s="15" t="s">
        <v>17</v>
      </c>
      <c r="B154" s="12">
        <v>30000</v>
      </c>
      <c r="C154" s="12">
        <v>0</v>
      </c>
      <c r="D154" s="12">
        <v>30000</v>
      </c>
      <c r="E154" s="12">
        <v>10786</v>
      </c>
      <c r="F154" s="41">
        <f t="shared" si="2"/>
        <v>0.3595333333333333</v>
      </c>
    </row>
    <row r="155" spans="1:6" ht="15.75">
      <c r="A155" s="13" t="s">
        <v>13</v>
      </c>
      <c r="B155" s="14">
        <f>SUM(B149+B153)</f>
        <v>99000</v>
      </c>
      <c r="C155" s="14">
        <f>SUM(C149+C153)</f>
        <v>0</v>
      </c>
      <c r="D155" s="14">
        <f>D153+D149</f>
        <v>99000</v>
      </c>
      <c r="E155" s="14">
        <f>E153+E149</f>
        <v>2646227.3699999996</v>
      </c>
      <c r="F155" s="11">
        <f t="shared" si="2"/>
        <v>26.72956939393939</v>
      </c>
    </row>
    <row r="156" spans="1:6" s="38" customFormat="1" ht="31.5">
      <c r="A156" s="1" t="s">
        <v>4</v>
      </c>
      <c r="B156" s="2" t="s">
        <v>0</v>
      </c>
      <c r="C156" s="2" t="s">
        <v>1</v>
      </c>
      <c r="D156" s="2" t="s">
        <v>2</v>
      </c>
      <c r="E156" s="2" t="s">
        <v>3</v>
      </c>
      <c r="F156" s="3" t="s">
        <v>5</v>
      </c>
    </row>
    <row r="157" spans="1:6" s="39" customFormat="1" ht="21.75" customHeight="1">
      <c r="A157" s="36" t="s">
        <v>88</v>
      </c>
      <c r="B157" s="16"/>
      <c r="C157" s="16"/>
      <c r="D157" s="16"/>
      <c r="E157" s="16"/>
      <c r="F157" s="17"/>
    </row>
    <row r="158" spans="1:6" ht="15.75">
      <c r="A158" s="40" t="s">
        <v>7</v>
      </c>
      <c r="B158" s="8">
        <f>SUM(B159:B162)</f>
        <v>56900</v>
      </c>
      <c r="C158" s="8">
        <f>SUM(C159:C162)</f>
        <v>0</v>
      </c>
      <c r="D158" s="8">
        <f>SUM(D159:D162)</f>
        <v>56900</v>
      </c>
      <c r="E158" s="8">
        <f>SUM(E159:E162)</f>
        <v>3115376.82</v>
      </c>
      <c r="F158" s="41">
        <f t="shared" si="2"/>
        <v>54.75178945518453</v>
      </c>
    </row>
    <row r="159" spans="1:6" ht="15.75">
      <c r="A159" s="43" t="s">
        <v>93</v>
      </c>
      <c r="B159" s="12">
        <v>0</v>
      </c>
      <c r="C159" s="12">
        <v>0</v>
      </c>
      <c r="D159" s="12">
        <f>SUM(B159:C159)</f>
        <v>0</v>
      </c>
      <c r="E159" s="12">
        <v>3112935.29</v>
      </c>
      <c r="F159" s="41"/>
    </row>
    <row r="160" spans="1:6" ht="15.75">
      <c r="A160" s="46" t="s">
        <v>9</v>
      </c>
      <c r="B160" s="12">
        <v>51900</v>
      </c>
      <c r="C160" s="12">
        <v>0</v>
      </c>
      <c r="D160" s="12">
        <v>51900</v>
      </c>
      <c r="E160" s="12">
        <v>1830.48</v>
      </c>
      <c r="F160" s="41">
        <f t="shared" si="2"/>
        <v>0.03526936416184971</v>
      </c>
    </row>
    <row r="161" spans="1:6" ht="15.75">
      <c r="A161" s="46" t="s">
        <v>11</v>
      </c>
      <c r="B161" s="12">
        <v>0</v>
      </c>
      <c r="C161" s="12">
        <v>0</v>
      </c>
      <c r="D161" s="12">
        <v>0</v>
      </c>
      <c r="E161" s="12">
        <v>611.05</v>
      </c>
      <c r="F161" s="41"/>
    </row>
    <row r="162" spans="1:6" ht="15.75">
      <c r="A162" s="46" t="s">
        <v>12</v>
      </c>
      <c r="B162" s="12">
        <v>5000</v>
      </c>
      <c r="C162" s="12">
        <v>0</v>
      </c>
      <c r="D162" s="12">
        <v>5000</v>
      </c>
      <c r="E162" s="12">
        <v>0</v>
      </c>
      <c r="F162" s="41">
        <f t="shared" si="2"/>
        <v>0</v>
      </c>
    </row>
    <row r="163" spans="1:6" ht="15.75">
      <c r="A163" s="7" t="s">
        <v>16</v>
      </c>
      <c r="B163" s="8">
        <f>SUM(B164:B164)</f>
        <v>5000</v>
      </c>
      <c r="C163" s="8">
        <f>SUM(C164:C164)</f>
        <v>0</v>
      </c>
      <c r="D163" s="8">
        <f>SUM(D164:D164)</f>
        <v>5000</v>
      </c>
      <c r="E163" s="8">
        <f>SUM(E164:E164)</f>
        <v>0</v>
      </c>
      <c r="F163" s="41">
        <f t="shared" si="2"/>
        <v>0</v>
      </c>
    </row>
    <row r="164" spans="1:6" ht="15.75">
      <c r="A164" s="15" t="s">
        <v>17</v>
      </c>
      <c r="B164" s="12">
        <v>5000</v>
      </c>
      <c r="C164" s="12">
        <v>0</v>
      </c>
      <c r="D164" s="12">
        <v>5000</v>
      </c>
      <c r="E164" s="12">
        <v>0</v>
      </c>
      <c r="F164" s="41">
        <f t="shared" si="2"/>
        <v>0</v>
      </c>
    </row>
    <row r="165" spans="1:6" ht="15.75">
      <c r="A165" s="13" t="s">
        <v>13</v>
      </c>
      <c r="B165" s="14">
        <f>SUM(B158+B163)</f>
        <v>61900</v>
      </c>
      <c r="C165" s="14">
        <f>SUM(C158+C163)</f>
        <v>0</v>
      </c>
      <c r="D165" s="14">
        <f>SUM(D158+D163)</f>
        <v>61900</v>
      </c>
      <c r="E165" s="14">
        <f>SUM(E158+E163)</f>
        <v>3115376.82</v>
      </c>
      <c r="F165" s="11">
        <f t="shared" si="2"/>
        <v>50.32918933764135</v>
      </c>
    </row>
    <row r="166" spans="1:6" s="39" customFormat="1" ht="21.75" customHeight="1">
      <c r="A166" s="36" t="s">
        <v>32</v>
      </c>
      <c r="B166" s="16"/>
      <c r="C166" s="16"/>
      <c r="D166" s="16"/>
      <c r="E166" s="16"/>
      <c r="F166" s="17"/>
    </row>
    <row r="167" spans="1:6" ht="15.75">
      <c r="A167" s="40" t="s">
        <v>7</v>
      </c>
      <c r="B167" s="8">
        <f>SUM(B168:B171)</f>
        <v>23600</v>
      </c>
      <c r="C167" s="8">
        <f>SUM(C168:C171)</f>
        <v>0</v>
      </c>
      <c r="D167" s="8">
        <f>SUM(D168:D171)</f>
        <v>23600</v>
      </c>
      <c r="E167" s="8">
        <f>SUM(E168:E171)</f>
        <v>683568.78</v>
      </c>
      <c r="F167" s="41">
        <f t="shared" si="2"/>
        <v>28.964778813559324</v>
      </c>
    </row>
    <row r="168" spans="1:6" ht="15.75">
      <c r="A168" s="43" t="s">
        <v>93</v>
      </c>
      <c r="B168" s="12">
        <v>0</v>
      </c>
      <c r="C168" s="12">
        <v>0</v>
      </c>
      <c r="D168" s="12">
        <f>SUM(B168:C168)</f>
        <v>0</v>
      </c>
      <c r="E168" s="12">
        <v>668524.41</v>
      </c>
      <c r="F168" s="41"/>
    </row>
    <row r="169" spans="1:6" ht="15.75">
      <c r="A169" s="46" t="s">
        <v>9</v>
      </c>
      <c r="B169" s="12">
        <v>23600</v>
      </c>
      <c r="C169" s="12">
        <v>0</v>
      </c>
      <c r="D169" s="12">
        <v>23600</v>
      </c>
      <c r="E169" s="12">
        <v>11979.66</v>
      </c>
      <c r="F169" s="41">
        <f t="shared" si="2"/>
        <v>0.5076127118644068</v>
      </c>
    </row>
    <row r="170" spans="1:6" ht="15.75">
      <c r="A170" s="46" t="s">
        <v>11</v>
      </c>
      <c r="B170" s="12">
        <v>0</v>
      </c>
      <c r="C170" s="12">
        <v>0</v>
      </c>
      <c r="D170" s="12">
        <v>0</v>
      </c>
      <c r="E170" s="12">
        <v>682.32</v>
      </c>
      <c r="F170" s="41"/>
    </row>
    <row r="171" spans="1:6" ht="15.75">
      <c r="A171" s="46" t="s">
        <v>12</v>
      </c>
      <c r="B171" s="12">
        <v>0</v>
      </c>
      <c r="C171" s="12">
        <v>0</v>
      </c>
      <c r="D171" s="12">
        <v>0</v>
      </c>
      <c r="E171" s="12">
        <v>2382.39</v>
      </c>
      <c r="F171" s="41"/>
    </row>
    <row r="172" spans="1:6" ht="15.75">
      <c r="A172" s="7" t="s">
        <v>16</v>
      </c>
      <c r="B172" s="8">
        <f>SUM(B173:B173)</f>
        <v>0</v>
      </c>
      <c r="C172" s="8">
        <f>SUM(C173:C173)</f>
        <v>0</v>
      </c>
      <c r="D172" s="8">
        <f>SUM(D173:D173)</f>
        <v>0</v>
      </c>
      <c r="E172" s="8">
        <f>SUM(E173:E173)</f>
        <v>1114</v>
      </c>
      <c r="F172" s="41"/>
    </row>
    <row r="173" spans="1:6" ht="15.75">
      <c r="A173" s="15" t="s">
        <v>17</v>
      </c>
      <c r="B173" s="12">
        <v>0</v>
      </c>
      <c r="C173" s="12">
        <v>0</v>
      </c>
      <c r="D173" s="12">
        <v>0</v>
      </c>
      <c r="E173" s="12">
        <v>1114</v>
      </c>
      <c r="F173" s="41"/>
    </row>
    <row r="174" spans="1:6" ht="15.75">
      <c r="A174" s="13" t="s">
        <v>13</v>
      </c>
      <c r="B174" s="14">
        <f>SUM(B167+B172)</f>
        <v>23600</v>
      </c>
      <c r="C174" s="14">
        <f>SUM(C167+C172)</f>
        <v>0</v>
      </c>
      <c r="D174" s="14">
        <f>SUM(D167+D172)</f>
        <v>23600</v>
      </c>
      <c r="E174" s="14">
        <f>SUM(E167+E172)</f>
        <v>684682.78</v>
      </c>
      <c r="F174" s="11">
        <f t="shared" si="2"/>
        <v>29.01198220338983</v>
      </c>
    </row>
    <row r="175" spans="1:6" s="39" customFormat="1" ht="21.75" customHeight="1">
      <c r="A175" s="36" t="s">
        <v>89</v>
      </c>
      <c r="B175" s="16"/>
      <c r="C175" s="16"/>
      <c r="D175" s="16"/>
      <c r="E175" s="16"/>
      <c r="F175" s="17"/>
    </row>
    <row r="176" spans="1:6" ht="15.75">
      <c r="A176" s="40" t="s">
        <v>7</v>
      </c>
      <c r="B176" s="8">
        <f>SUM(B177:B179)</f>
        <v>72600</v>
      </c>
      <c r="C176" s="8">
        <f>SUM(C177:C179)</f>
        <v>0</v>
      </c>
      <c r="D176" s="8">
        <f>SUM(D177:D179)</f>
        <v>72600</v>
      </c>
      <c r="E176" s="8">
        <f>SUM(E177:E179)</f>
        <v>2346995.49</v>
      </c>
      <c r="F176" s="41">
        <f t="shared" si="2"/>
        <v>32.32776157024794</v>
      </c>
    </row>
    <row r="177" spans="1:6" ht="15.75">
      <c r="A177" s="43" t="s">
        <v>93</v>
      </c>
      <c r="B177" s="12">
        <v>0</v>
      </c>
      <c r="C177" s="12">
        <v>0</v>
      </c>
      <c r="D177" s="12">
        <f>SUM(B177:C177)</f>
        <v>0</v>
      </c>
      <c r="E177" s="12">
        <v>2343395.49</v>
      </c>
      <c r="F177" s="41"/>
    </row>
    <row r="178" spans="1:6" ht="15.75">
      <c r="A178" s="46" t="s">
        <v>9</v>
      </c>
      <c r="B178" s="12">
        <v>60600</v>
      </c>
      <c r="C178" s="12">
        <v>0</v>
      </c>
      <c r="D178" s="12">
        <v>60600</v>
      </c>
      <c r="E178" s="12">
        <v>3600</v>
      </c>
      <c r="F178" s="41">
        <f t="shared" si="2"/>
        <v>0.0594059405940594</v>
      </c>
    </row>
    <row r="179" spans="1:6" ht="15.75">
      <c r="A179" s="46" t="s">
        <v>12</v>
      </c>
      <c r="B179" s="12">
        <v>12000</v>
      </c>
      <c r="C179" s="12">
        <v>0</v>
      </c>
      <c r="D179" s="12">
        <v>12000</v>
      </c>
      <c r="E179" s="12">
        <v>0</v>
      </c>
      <c r="F179" s="41">
        <f t="shared" si="2"/>
        <v>0</v>
      </c>
    </row>
    <row r="180" spans="1:6" ht="15.75">
      <c r="A180" s="7" t="s">
        <v>16</v>
      </c>
      <c r="B180" s="8">
        <f>SUM(B181:B181)</f>
        <v>10000</v>
      </c>
      <c r="C180" s="8">
        <f>SUM(C181:C181)</f>
        <v>0</v>
      </c>
      <c r="D180" s="8">
        <f>SUM(D181:D181)</f>
        <v>10000</v>
      </c>
      <c r="E180" s="8">
        <f>SUM(E181:E181)</f>
        <v>400</v>
      </c>
      <c r="F180" s="41">
        <f t="shared" si="2"/>
        <v>0.04</v>
      </c>
    </row>
    <row r="181" spans="1:6" ht="15.75">
      <c r="A181" s="15" t="s">
        <v>17</v>
      </c>
      <c r="B181" s="12">
        <v>10000</v>
      </c>
      <c r="C181" s="12">
        <v>0</v>
      </c>
      <c r="D181" s="12">
        <v>10000</v>
      </c>
      <c r="E181" s="12">
        <v>400</v>
      </c>
      <c r="F181" s="41">
        <f t="shared" si="2"/>
        <v>0.04</v>
      </c>
    </row>
    <row r="182" spans="1:6" ht="15.75">
      <c r="A182" s="13" t="s">
        <v>13</v>
      </c>
      <c r="B182" s="14">
        <f>SUM(B176+B180)</f>
        <v>82600</v>
      </c>
      <c r="C182" s="14">
        <f>SUM(C176+C180)</f>
        <v>0</v>
      </c>
      <c r="D182" s="14">
        <f>SUM(D176+D180)</f>
        <v>82600</v>
      </c>
      <c r="E182" s="14">
        <f>SUM(E176+E180)</f>
        <v>2347395.49</v>
      </c>
      <c r="F182" s="11">
        <f t="shared" si="2"/>
        <v>28.418831598062958</v>
      </c>
    </row>
    <row r="183" spans="1:6" ht="21.75" customHeight="1">
      <c r="A183" s="65" t="s">
        <v>91</v>
      </c>
      <c r="B183" s="66"/>
      <c r="C183" s="24"/>
      <c r="D183" s="24"/>
      <c r="E183" s="24"/>
      <c r="F183" s="25"/>
    </row>
    <row r="184" spans="1:6" ht="15.75">
      <c r="A184" s="49" t="s">
        <v>7</v>
      </c>
      <c r="B184" s="8">
        <f>B185</f>
        <v>0</v>
      </c>
      <c r="C184" s="8">
        <f>C185</f>
        <v>0</v>
      </c>
      <c r="D184" s="8">
        <f>D185</f>
        <v>0</v>
      </c>
      <c r="E184" s="8">
        <f>E185</f>
        <v>49495.93</v>
      </c>
      <c r="F184" s="41"/>
    </row>
    <row r="185" spans="1:6" ht="15.75">
      <c r="A185" s="50" t="s">
        <v>28</v>
      </c>
      <c r="B185" s="12">
        <v>0</v>
      </c>
      <c r="C185" s="12">
        <v>0</v>
      </c>
      <c r="D185" s="12">
        <f>SUM(B185:C185)</f>
        <v>0</v>
      </c>
      <c r="E185" s="12">
        <v>49495.93</v>
      </c>
      <c r="F185" s="41"/>
    </row>
    <row r="186" spans="1:6" ht="15.75">
      <c r="A186" s="7" t="s">
        <v>16</v>
      </c>
      <c r="B186" s="8">
        <f>SUM(B187:B187)</f>
        <v>0</v>
      </c>
      <c r="C186" s="8">
        <f>SUM(C187:C187)</f>
        <v>0</v>
      </c>
      <c r="D186" s="8">
        <f>SUM(D187:D187)</f>
        <v>0</v>
      </c>
      <c r="E186" s="8">
        <f>SUM(E187:E187)</f>
        <v>45267.18</v>
      </c>
      <c r="F186" s="41"/>
    </row>
    <row r="187" spans="1:6" ht="15.75">
      <c r="A187" s="15" t="s">
        <v>17</v>
      </c>
      <c r="B187" s="12">
        <v>0</v>
      </c>
      <c r="C187" s="12">
        <v>0</v>
      </c>
      <c r="D187" s="12">
        <v>0</v>
      </c>
      <c r="E187" s="12">
        <v>45267.18</v>
      </c>
      <c r="F187" s="41"/>
    </row>
    <row r="188" spans="1:6" ht="15.75">
      <c r="A188" s="13" t="s">
        <v>13</v>
      </c>
      <c r="B188" s="14">
        <f>SUM(B184)</f>
        <v>0</v>
      </c>
      <c r="C188" s="14">
        <f>SUM(C184)</f>
        <v>0</v>
      </c>
      <c r="D188" s="14">
        <f>SUM(D184)</f>
        <v>0</v>
      </c>
      <c r="E188" s="14">
        <f>E186+E184</f>
        <v>94763.11</v>
      </c>
      <c r="F188" s="11"/>
    </row>
    <row r="189" spans="1:6" s="39" customFormat="1" ht="21.75" customHeight="1">
      <c r="A189" s="62" t="s">
        <v>78</v>
      </c>
      <c r="B189" s="63"/>
      <c r="C189" s="16"/>
      <c r="D189" s="16"/>
      <c r="E189" s="16"/>
      <c r="F189" s="17"/>
    </row>
    <row r="190" spans="1:6" ht="15.75">
      <c r="A190" s="40" t="s">
        <v>7</v>
      </c>
      <c r="B190" s="8">
        <f>SUM(B191:B192)</f>
        <v>95000</v>
      </c>
      <c r="C190" s="8">
        <f>SUM(C191:C192)</f>
        <v>0</v>
      </c>
      <c r="D190" s="8">
        <f>SUM(D191:D192)</f>
        <v>95000</v>
      </c>
      <c r="E190" s="8">
        <f>SUM(E191:E192)</f>
        <v>73484.66</v>
      </c>
      <c r="F190" s="41">
        <f aca="true" t="shared" si="3" ref="F190:F195">E190/D190</f>
        <v>0.7735227368421053</v>
      </c>
    </row>
    <row r="191" spans="1:6" ht="15.75">
      <c r="A191" s="46" t="s">
        <v>9</v>
      </c>
      <c r="B191" s="12">
        <v>85000</v>
      </c>
      <c r="C191" s="12">
        <v>0</v>
      </c>
      <c r="D191" s="12">
        <v>85000</v>
      </c>
      <c r="E191" s="12">
        <v>73484.66</v>
      </c>
      <c r="F191" s="41">
        <f t="shared" si="3"/>
        <v>0.8645254117647059</v>
      </c>
    </row>
    <row r="192" spans="1:6" ht="15.75">
      <c r="A192" s="46" t="s">
        <v>12</v>
      </c>
      <c r="B192" s="12">
        <v>10000</v>
      </c>
      <c r="C192" s="12">
        <v>0</v>
      </c>
      <c r="D192" s="12">
        <v>10000</v>
      </c>
      <c r="E192" s="12">
        <v>0</v>
      </c>
      <c r="F192" s="41">
        <f t="shared" si="3"/>
        <v>0</v>
      </c>
    </row>
    <row r="193" spans="1:6" ht="15.75">
      <c r="A193" s="7" t="s">
        <v>16</v>
      </c>
      <c r="B193" s="8">
        <f>SUM(B194:B194)</f>
        <v>12000</v>
      </c>
      <c r="C193" s="8">
        <f>SUM(C194:C194)</f>
        <v>0</v>
      </c>
      <c r="D193" s="8">
        <f>SUM(D194:D194)</f>
        <v>12000</v>
      </c>
      <c r="E193" s="8">
        <f>SUM(E194:E194)</f>
        <v>7150</v>
      </c>
      <c r="F193" s="41">
        <f t="shared" si="3"/>
        <v>0.5958333333333333</v>
      </c>
    </row>
    <row r="194" spans="1:6" ht="15.75">
      <c r="A194" s="15" t="s">
        <v>17</v>
      </c>
      <c r="B194" s="12">
        <v>12000</v>
      </c>
      <c r="C194" s="12">
        <v>0</v>
      </c>
      <c r="D194" s="12">
        <v>12000</v>
      </c>
      <c r="E194" s="12">
        <v>7150</v>
      </c>
      <c r="F194" s="41">
        <f t="shared" si="3"/>
        <v>0.5958333333333333</v>
      </c>
    </row>
    <row r="195" spans="1:6" ht="15.75">
      <c r="A195" s="13" t="s">
        <v>13</v>
      </c>
      <c r="B195" s="14">
        <f>SUM(B190+B193)</f>
        <v>107000</v>
      </c>
      <c r="C195" s="14">
        <f>SUM(C190+C193)</f>
        <v>0</v>
      </c>
      <c r="D195" s="14">
        <f>SUM(D190+D193)</f>
        <v>107000</v>
      </c>
      <c r="E195" s="14">
        <f>SUM(E190+E193)</f>
        <v>80634.66</v>
      </c>
      <c r="F195" s="11">
        <f t="shared" si="3"/>
        <v>0.7535949532710281</v>
      </c>
    </row>
    <row r="196" spans="1:6" s="39" customFormat="1" ht="21.75" customHeight="1">
      <c r="A196" s="19" t="s">
        <v>33</v>
      </c>
      <c r="B196" s="16"/>
      <c r="C196" s="16"/>
      <c r="D196" s="16"/>
      <c r="E196" s="16"/>
      <c r="F196" s="17"/>
    </row>
    <row r="197" spans="1:6" ht="15.75">
      <c r="A197" s="40" t="s">
        <v>7</v>
      </c>
      <c r="B197" s="8">
        <f>SUM(B198:B200)</f>
        <v>98550</v>
      </c>
      <c r="C197" s="8">
        <f>SUM(C198:C200)</f>
        <v>0</v>
      </c>
      <c r="D197" s="8">
        <f>SUM(D198:D200)</f>
        <v>98550</v>
      </c>
      <c r="E197" s="8">
        <f>SUM(E198:E200)</f>
        <v>2367619.5</v>
      </c>
      <c r="F197" s="41">
        <f t="shared" si="2"/>
        <v>24.02455098934551</v>
      </c>
    </row>
    <row r="198" spans="1:6" ht="15.75">
      <c r="A198" s="43" t="s">
        <v>93</v>
      </c>
      <c r="B198" s="12">
        <v>40000</v>
      </c>
      <c r="C198" s="12">
        <v>0</v>
      </c>
      <c r="D198" s="12">
        <v>40000</v>
      </c>
      <c r="E198" s="12">
        <f>34858.43+106914.43+2203542.49</f>
        <v>2345315.35</v>
      </c>
      <c r="F198" s="41">
        <f t="shared" si="2"/>
        <v>58.632883750000005</v>
      </c>
    </row>
    <row r="199" spans="1:6" ht="15.75">
      <c r="A199" s="46" t="s">
        <v>9</v>
      </c>
      <c r="B199" s="12">
        <v>58550</v>
      </c>
      <c r="C199" s="12">
        <v>0</v>
      </c>
      <c r="D199" s="12">
        <v>58550</v>
      </c>
      <c r="E199" s="12">
        <v>22185.15</v>
      </c>
      <c r="F199" s="41">
        <f t="shared" si="2"/>
        <v>0.3789094790777114</v>
      </c>
    </row>
    <row r="200" spans="1:6" ht="15.75">
      <c r="A200" s="46" t="s">
        <v>12</v>
      </c>
      <c r="B200" s="12">
        <v>0</v>
      </c>
      <c r="C200" s="12">
        <v>0</v>
      </c>
      <c r="D200" s="12">
        <v>0</v>
      </c>
      <c r="E200" s="12">
        <v>119</v>
      </c>
      <c r="F200" s="41"/>
    </row>
    <row r="201" spans="1:6" ht="15.75">
      <c r="A201" s="7" t="s">
        <v>16</v>
      </c>
      <c r="B201" s="8">
        <f>SUM(B202:B202)</f>
        <v>15000</v>
      </c>
      <c r="C201" s="8">
        <f>SUM(C202:C202)</f>
        <v>0</v>
      </c>
      <c r="D201" s="8">
        <f>SUM(D202:D202)</f>
        <v>15000</v>
      </c>
      <c r="E201" s="8">
        <f>SUM(E202:E202)</f>
        <v>10840.71</v>
      </c>
      <c r="F201" s="41">
        <f t="shared" si="2"/>
        <v>0.722714</v>
      </c>
    </row>
    <row r="202" spans="1:6" ht="15.75">
      <c r="A202" s="15" t="s">
        <v>17</v>
      </c>
      <c r="B202" s="12">
        <v>15000</v>
      </c>
      <c r="C202" s="12">
        <v>0</v>
      </c>
      <c r="D202" s="12">
        <v>15000</v>
      </c>
      <c r="E202" s="12">
        <v>10840.71</v>
      </c>
      <c r="F202" s="41">
        <f t="shared" si="2"/>
        <v>0.722714</v>
      </c>
    </row>
    <row r="203" spans="1:6" ht="15.75">
      <c r="A203" s="13" t="s">
        <v>13</v>
      </c>
      <c r="B203" s="14">
        <f>SUM(B197+B201)</f>
        <v>113550</v>
      </c>
      <c r="C203" s="14">
        <f>SUM(C197+C201)</f>
        <v>0</v>
      </c>
      <c r="D203" s="14">
        <f>SUM(D197+D201)</f>
        <v>113550</v>
      </c>
      <c r="E203" s="14">
        <f>SUM(E197+E201)</f>
        <v>2378460.21</v>
      </c>
      <c r="F203" s="11">
        <f t="shared" si="2"/>
        <v>20.946369088507264</v>
      </c>
    </row>
    <row r="204" spans="1:6" s="38" customFormat="1" ht="31.5">
      <c r="A204" s="1" t="s">
        <v>4</v>
      </c>
      <c r="B204" s="2" t="s">
        <v>0</v>
      </c>
      <c r="C204" s="2" t="s">
        <v>1</v>
      </c>
      <c r="D204" s="2" t="s">
        <v>2</v>
      </c>
      <c r="E204" s="2" t="s">
        <v>3</v>
      </c>
      <c r="F204" s="3" t="s">
        <v>5</v>
      </c>
    </row>
    <row r="205" spans="1:6" ht="30" customHeight="1">
      <c r="A205" s="64" t="s">
        <v>34</v>
      </c>
      <c r="B205" s="64"/>
      <c r="C205" s="64"/>
      <c r="D205" s="64"/>
      <c r="E205" s="64"/>
      <c r="F205" s="64"/>
    </row>
    <row r="206" spans="1:6" ht="15.75" customHeight="1">
      <c r="A206" s="19" t="s">
        <v>100</v>
      </c>
      <c r="B206" s="20"/>
      <c r="C206" s="20"/>
      <c r="D206" s="20"/>
      <c r="E206" s="20"/>
      <c r="F206" s="17"/>
    </row>
    <row r="207" spans="1:6" ht="15.75" customHeight="1">
      <c r="A207" s="40" t="s">
        <v>7</v>
      </c>
      <c r="B207" s="8">
        <f>B208</f>
        <v>0</v>
      </c>
      <c r="C207" s="8">
        <f>C208</f>
        <v>0</v>
      </c>
      <c r="D207" s="8">
        <f>D208</f>
        <v>0</v>
      </c>
      <c r="E207" s="8">
        <f>E208</f>
        <v>-500</v>
      </c>
      <c r="F207" s="41"/>
    </row>
    <row r="208" spans="1:6" ht="15.75" customHeight="1">
      <c r="A208" s="43" t="s">
        <v>8</v>
      </c>
      <c r="B208" s="6">
        <v>0</v>
      </c>
      <c r="C208" s="6">
        <v>0</v>
      </c>
      <c r="D208" s="6">
        <v>0</v>
      </c>
      <c r="E208" s="6">
        <v>-500</v>
      </c>
      <c r="F208" s="41"/>
    </row>
    <row r="209" spans="1:6" ht="15.75" customHeight="1">
      <c r="A209" s="13" t="s">
        <v>13</v>
      </c>
      <c r="B209" s="14">
        <f>B207</f>
        <v>0</v>
      </c>
      <c r="C209" s="14">
        <f>C207</f>
        <v>0</v>
      </c>
      <c r="D209" s="14">
        <f>D207</f>
        <v>0</v>
      </c>
      <c r="E209" s="14">
        <f>E207</f>
        <v>-500</v>
      </c>
      <c r="F209" s="11"/>
    </row>
    <row r="210" spans="1:6" s="39" customFormat="1" ht="21.75" customHeight="1">
      <c r="A210" s="19" t="s">
        <v>54</v>
      </c>
      <c r="B210" s="20"/>
      <c r="C210" s="20"/>
      <c r="D210" s="20"/>
      <c r="E210" s="20"/>
      <c r="F210" s="17"/>
    </row>
    <row r="211" spans="1:6" ht="15.75">
      <c r="A211" s="40" t="s">
        <v>7</v>
      </c>
      <c r="B211" s="8">
        <f>SUM(B212:B215)</f>
        <v>24061562</v>
      </c>
      <c r="C211" s="8">
        <f>SUM(C212:C215)</f>
        <v>0</v>
      </c>
      <c r="D211" s="8">
        <f>SUM(D212:D215)</f>
        <v>24061562</v>
      </c>
      <c r="E211" s="8">
        <f>SUM(E212:E215)</f>
        <v>18227364.15</v>
      </c>
      <c r="F211" s="41">
        <f aca="true" t="shared" si="4" ref="F211:F239">E211/D211</f>
        <v>0.7575303777036586</v>
      </c>
    </row>
    <row r="212" spans="1:6" ht="15.75">
      <c r="A212" s="43" t="s">
        <v>8</v>
      </c>
      <c r="B212" s="6">
        <v>1606800</v>
      </c>
      <c r="C212" s="6">
        <v>0</v>
      </c>
      <c r="D212" s="6">
        <v>1606800</v>
      </c>
      <c r="E212" s="6">
        <v>1157298.92</v>
      </c>
      <c r="F212" s="41">
        <f t="shared" si="4"/>
        <v>0.7202507592730893</v>
      </c>
    </row>
    <row r="213" spans="1:6" ht="15.75">
      <c r="A213" s="46" t="s">
        <v>9</v>
      </c>
      <c r="B213" s="12">
        <v>22124762</v>
      </c>
      <c r="C213" s="12">
        <v>0</v>
      </c>
      <c r="D213" s="12">
        <v>22124762</v>
      </c>
      <c r="E213" s="12">
        <v>16711721.62</v>
      </c>
      <c r="F213" s="41">
        <f t="shared" si="4"/>
        <v>0.7553401758626827</v>
      </c>
    </row>
    <row r="214" spans="1:6" ht="15.75">
      <c r="A214" s="46" t="s">
        <v>11</v>
      </c>
      <c r="B214" s="12">
        <v>0</v>
      </c>
      <c r="C214" s="12">
        <v>0</v>
      </c>
      <c r="D214" s="12">
        <v>0</v>
      </c>
      <c r="E214" s="12">
        <v>109410.79</v>
      </c>
      <c r="F214" s="41"/>
    </row>
    <row r="215" spans="1:6" ht="15.75">
      <c r="A215" s="46" t="s">
        <v>12</v>
      </c>
      <c r="B215" s="12">
        <v>330000</v>
      </c>
      <c r="C215" s="12">
        <v>0</v>
      </c>
      <c r="D215" s="12">
        <v>330000</v>
      </c>
      <c r="E215" s="12">
        <v>248932.82</v>
      </c>
      <c r="F215" s="41"/>
    </row>
    <row r="216" spans="1:6" ht="15.75">
      <c r="A216" s="40" t="s">
        <v>55</v>
      </c>
      <c r="B216" s="8">
        <f>SUM(B217:B221)</f>
        <v>146700</v>
      </c>
      <c r="C216" s="8">
        <f>SUM(C217:C221)</f>
        <v>0</v>
      </c>
      <c r="D216" s="8">
        <f>SUM(D217:D221)</f>
        <v>146700</v>
      </c>
      <c r="E216" s="8">
        <f>SUM(E217:E221)</f>
        <v>467155.95999999996</v>
      </c>
      <c r="F216" s="41">
        <f t="shared" si="4"/>
        <v>3.1844305385139737</v>
      </c>
    </row>
    <row r="217" spans="1:6" ht="15.75">
      <c r="A217" s="26" t="s">
        <v>38</v>
      </c>
      <c r="B217" s="12">
        <v>0</v>
      </c>
      <c r="C217" s="12">
        <v>0</v>
      </c>
      <c r="D217" s="12">
        <v>0</v>
      </c>
      <c r="E217" s="12">
        <v>-848.47</v>
      </c>
      <c r="F217" s="41"/>
    </row>
    <row r="218" spans="1:6" ht="15.75">
      <c r="A218" s="46" t="s">
        <v>79</v>
      </c>
      <c r="B218" s="12">
        <v>0</v>
      </c>
      <c r="C218" s="12">
        <v>0</v>
      </c>
      <c r="D218" s="12">
        <v>0</v>
      </c>
      <c r="E218" s="12">
        <v>900</v>
      </c>
      <c r="F218" s="41"/>
    </row>
    <row r="219" spans="1:6" ht="15.75">
      <c r="A219" s="26" t="s">
        <v>65</v>
      </c>
      <c r="B219" s="12">
        <v>24000</v>
      </c>
      <c r="C219" s="12">
        <v>0</v>
      </c>
      <c r="D219" s="12">
        <v>24000</v>
      </c>
      <c r="E219" s="12">
        <v>152440.63</v>
      </c>
      <c r="F219" s="41"/>
    </row>
    <row r="220" spans="1:6" ht="15.75">
      <c r="A220" s="26" t="s">
        <v>42</v>
      </c>
      <c r="B220" s="12">
        <v>30000</v>
      </c>
      <c r="C220" s="12">
        <v>0</v>
      </c>
      <c r="D220" s="12">
        <v>30000</v>
      </c>
      <c r="E220" s="12">
        <v>295663.8</v>
      </c>
      <c r="F220" s="41">
        <f t="shared" si="4"/>
        <v>9.855459999999999</v>
      </c>
    </row>
    <row r="221" spans="1:6" ht="15.75">
      <c r="A221" s="26" t="s">
        <v>43</v>
      </c>
      <c r="B221" s="12">
        <v>92700</v>
      </c>
      <c r="C221" s="12">
        <v>0</v>
      </c>
      <c r="D221" s="12">
        <v>92700</v>
      </c>
      <c r="E221" s="12">
        <v>19000</v>
      </c>
      <c r="F221" s="41">
        <f t="shared" si="4"/>
        <v>0.20496224379719524</v>
      </c>
    </row>
    <row r="222" spans="1:6" ht="15.75">
      <c r="A222" s="7" t="s">
        <v>16</v>
      </c>
      <c r="B222" s="8">
        <f>SUM(B223:B224)</f>
        <v>1054000</v>
      </c>
      <c r="C222" s="8">
        <f>SUM(C223:C224)</f>
        <v>0</v>
      </c>
      <c r="D222" s="8">
        <f>SUM(D223:D224)</f>
        <v>1054000</v>
      </c>
      <c r="E222" s="8">
        <f>SUM(E223:E224)</f>
        <v>145093.37</v>
      </c>
      <c r="F222" s="41">
        <f t="shared" si="4"/>
        <v>0.13765974383301707</v>
      </c>
    </row>
    <row r="223" spans="1:6" ht="15.75">
      <c r="A223" s="15" t="s">
        <v>19</v>
      </c>
      <c r="B223" s="12">
        <v>1048000</v>
      </c>
      <c r="C223" s="12">
        <v>0</v>
      </c>
      <c r="D223" s="12">
        <v>1048000</v>
      </c>
      <c r="E223" s="12">
        <v>97943.77</v>
      </c>
      <c r="F223" s="41">
        <f t="shared" si="4"/>
        <v>0.09345779580152672</v>
      </c>
    </row>
    <row r="224" spans="1:6" ht="15.75">
      <c r="A224" s="15" t="s">
        <v>46</v>
      </c>
      <c r="B224" s="12">
        <v>6000</v>
      </c>
      <c r="C224" s="12">
        <v>0</v>
      </c>
      <c r="D224" s="12">
        <v>6000</v>
      </c>
      <c r="E224" s="12">
        <v>47149.6</v>
      </c>
      <c r="F224" s="41">
        <f t="shared" si="4"/>
        <v>7.858266666666666</v>
      </c>
    </row>
    <row r="225" spans="1:6" ht="15.75">
      <c r="A225" s="7" t="s">
        <v>47</v>
      </c>
      <c r="B225" s="8">
        <f>B226</f>
        <v>0</v>
      </c>
      <c r="C225" s="8">
        <f>C226</f>
        <v>0</v>
      </c>
      <c r="D225" s="8">
        <f>D226</f>
        <v>0</v>
      </c>
      <c r="E225" s="8">
        <f>E226</f>
        <v>7166.06</v>
      </c>
      <c r="F225" s="41"/>
    </row>
    <row r="226" spans="1:6" ht="15.75">
      <c r="A226" s="15" t="s">
        <v>56</v>
      </c>
      <c r="B226" s="12">
        <v>0</v>
      </c>
      <c r="C226" s="12">
        <v>0</v>
      </c>
      <c r="D226" s="12">
        <v>0</v>
      </c>
      <c r="E226" s="12">
        <v>7166.06</v>
      </c>
      <c r="F226" s="41"/>
    </row>
    <row r="227" spans="1:6" ht="15.75">
      <c r="A227" s="7" t="s">
        <v>48</v>
      </c>
      <c r="B227" s="8">
        <f>SUM(B228:B236)</f>
        <v>46093859.94</v>
      </c>
      <c r="C227" s="8">
        <f>SUM(C228:C236)</f>
        <v>0</v>
      </c>
      <c r="D227" s="8">
        <f>SUM(D228:D236)</f>
        <v>46093859.94</v>
      </c>
      <c r="E227" s="8">
        <f>SUM(E228:E236)</f>
        <v>35274266.46</v>
      </c>
      <c r="F227" s="41">
        <f t="shared" si="4"/>
        <v>0.7652703962288302</v>
      </c>
    </row>
    <row r="228" spans="1:6" ht="15.75">
      <c r="A228" s="15" t="s">
        <v>94</v>
      </c>
      <c r="B228" s="12">
        <v>19570000</v>
      </c>
      <c r="C228" s="12">
        <v>0</v>
      </c>
      <c r="D228" s="12">
        <v>19570000</v>
      </c>
      <c r="E228" s="12">
        <v>18287121.7</v>
      </c>
      <c r="F228" s="41">
        <f t="shared" si="4"/>
        <v>0.9344466888094021</v>
      </c>
    </row>
    <row r="229" spans="1:6" ht="15.75">
      <c r="A229" s="15" t="s">
        <v>57</v>
      </c>
      <c r="B229" s="12">
        <v>420000</v>
      </c>
      <c r="C229" s="12">
        <v>0</v>
      </c>
      <c r="D229" s="12">
        <v>420000</v>
      </c>
      <c r="E229" s="12">
        <v>483381.02</v>
      </c>
      <c r="F229" s="41">
        <f t="shared" si="4"/>
        <v>1.1509071904761905</v>
      </c>
    </row>
    <row r="230" spans="1:6" ht="15.75">
      <c r="A230" s="15" t="s">
        <v>58</v>
      </c>
      <c r="B230" s="12">
        <v>0</v>
      </c>
      <c r="C230" s="12">
        <v>0</v>
      </c>
      <c r="D230" s="12">
        <v>0</v>
      </c>
      <c r="E230" s="12">
        <v>-1037.4</v>
      </c>
      <c r="F230" s="41"/>
    </row>
    <row r="231" spans="1:6" ht="15.75">
      <c r="A231" s="26" t="s">
        <v>59</v>
      </c>
      <c r="B231" s="12">
        <v>541000</v>
      </c>
      <c r="C231" s="12">
        <v>0</v>
      </c>
      <c r="D231" s="12">
        <v>541000</v>
      </c>
      <c r="E231" s="12">
        <v>237249.89</v>
      </c>
      <c r="F231" s="41">
        <f t="shared" si="4"/>
        <v>0.43853953789279115</v>
      </c>
    </row>
    <row r="232" spans="1:6" ht="15.75">
      <c r="A232" s="15" t="s">
        <v>49</v>
      </c>
      <c r="B232" s="12">
        <v>1500000</v>
      </c>
      <c r="C232" s="12">
        <v>0</v>
      </c>
      <c r="D232" s="12">
        <v>1500000</v>
      </c>
      <c r="E232" s="12">
        <v>1215608.94</v>
      </c>
      <c r="F232" s="41">
        <f t="shared" si="4"/>
        <v>0.81040596</v>
      </c>
    </row>
    <row r="233" spans="1:6" ht="15.75">
      <c r="A233" s="15" t="s">
        <v>97</v>
      </c>
      <c r="B233" s="12">
        <v>0</v>
      </c>
      <c r="C233" s="12">
        <v>0</v>
      </c>
      <c r="D233" s="12">
        <v>0</v>
      </c>
      <c r="E233" s="12">
        <v>-9378.34</v>
      </c>
      <c r="F233" s="41"/>
    </row>
    <row r="234" spans="1:6" ht="15.75">
      <c r="A234" s="15" t="s">
        <v>60</v>
      </c>
      <c r="B234" s="12">
        <v>3566000</v>
      </c>
      <c r="C234" s="12">
        <v>0</v>
      </c>
      <c r="D234" s="12">
        <v>3566000</v>
      </c>
      <c r="E234" s="12">
        <v>1215268.42</v>
      </c>
      <c r="F234" s="41">
        <f t="shared" si="4"/>
        <v>0.34079316320807623</v>
      </c>
    </row>
    <row r="235" spans="1:6" ht="15.75">
      <c r="A235" s="15" t="s">
        <v>50</v>
      </c>
      <c r="B235" s="12">
        <v>444000</v>
      </c>
      <c r="C235" s="12">
        <v>0</v>
      </c>
      <c r="D235" s="12">
        <v>444000</v>
      </c>
      <c r="E235" s="12">
        <v>507357.79</v>
      </c>
      <c r="F235" s="41">
        <f t="shared" si="4"/>
        <v>1.1426977252252253</v>
      </c>
    </row>
    <row r="236" spans="1:6" ht="15.75">
      <c r="A236" s="15" t="s">
        <v>61</v>
      </c>
      <c r="B236" s="12">
        <v>20052859.94</v>
      </c>
      <c r="C236" s="12">
        <v>0</v>
      </c>
      <c r="D236" s="12">
        <v>20052859.94</v>
      </c>
      <c r="E236" s="12">
        <v>13338694.44</v>
      </c>
      <c r="F236" s="41">
        <f t="shared" si="4"/>
        <v>0.6651766620776587</v>
      </c>
    </row>
    <row r="237" spans="1:6" ht="15.75">
      <c r="A237" s="7" t="s">
        <v>52</v>
      </c>
      <c r="B237" s="8">
        <f>SUM(B238:B238)</f>
        <v>0</v>
      </c>
      <c r="C237" s="8">
        <f>SUM(C238:C238)</f>
        <v>0</v>
      </c>
      <c r="D237" s="8">
        <f>SUM(D238:D238)</f>
        <v>0</v>
      </c>
      <c r="E237" s="8">
        <f>SUM(E238:E238)</f>
        <v>1165634.03</v>
      </c>
      <c r="F237" s="41"/>
    </row>
    <row r="238" spans="1:6" ht="15.75">
      <c r="A238" s="15" t="s">
        <v>53</v>
      </c>
      <c r="B238" s="12">
        <v>0</v>
      </c>
      <c r="C238" s="12">
        <v>0</v>
      </c>
      <c r="D238" s="12">
        <v>0</v>
      </c>
      <c r="E238" s="12">
        <v>1165634.03</v>
      </c>
      <c r="F238" s="41">
        <v>0</v>
      </c>
    </row>
    <row r="239" spans="1:10" ht="15.75">
      <c r="A239" s="13" t="s">
        <v>13</v>
      </c>
      <c r="B239" s="14">
        <f>SUM(B211+B222+B227+B216+B237)</f>
        <v>71356121.94</v>
      </c>
      <c r="C239" s="14">
        <f>SUM(C211+C222+C227+C216+C237)</f>
        <v>0</v>
      </c>
      <c r="D239" s="14">
        <f>SUM(D211+D222+D227+D216+D237)</f>
        <v>71356121.94</v>
      </c>
      <c r="E239" s="14">
        <f>E237+E227+E225+E222+E216+E211</f>
        <v>55286680.03</v>
      </c>
      <c r="F239" s="11">
        <f t="shared" si="4"/>
        <v>0.7747993938976668</v>
      </c>
      <c r="H239" s="42"/>
      <c r="I239" s="42"/>
      <c r="J239" s="42"/>
    </row>
    <row r="240" spans="1:6" s="39" customFormat="1" ht="21.75" customHeight="1">
      <c r="A240" s="19" t="s">
        <v>81</v>
      </c>
      <c r="B240" s="20"/>
      <c r="C240" s="20"/>
      <c r="D240" s="20"/>
      <c r="E240" s="20"/>
      <c r="F240" s="17"/>
    </row>
    <row r="241" spans="1:6" ht="15.75">
      <c r="A241" s="40" t="s">
        <v>7</v>
      </c>
      <c r="B241" s="8">
        <f>SUM(B242)</f>
        <v>0</v>
      </c>
      <c r="C241" s="8">
        <f>SUM(C242)</f>
        <v>0</v>
      </c>
      <c r="D241" s="8">
        <f>SUM(D242)</f>
        <v>0</v>
      </c>
      <c r="E241" s="8">
        <f>SUM(E242)</f>
        <v>32493.45</v>
      </c>
      <c r="F241" s="41"/>
    </row>
    <row r="242" spans="1:6" ht="15.75">
      <c r="A242" s="46" t="s">
        <v>12</v>
      </c>
      <c r="B242" s="12">
        <v>0</v>
      </c>
      <c r="C242" s="12">
        <v>0</v>
      </c>
      <c r="D242" s="12">
        <v>0</v>
      </c>
      <c r="E242" s="12">
        <v>32493.45</v>
      </c>
      <c r="F242" s="41"/>
    </row>
    <row r="243" spans="1:6" ht="15.75">
      <c r="A243" s="13" t="s">
        <v>13</v>
      </c>
      <c r="B243" s="14">
        <f>B241</f>
        <v>0</v>
      </c>
      <c r="C243" s="14">
        <f>C241</f>
        <v>0</v>
      </c>
      <c r="D243" s="14">
        <f>D241</f>
        <v>0</v>
      </c>
      <c r="E243" s="14">
        <f>E241</f>
        <v>32493.45</v>
      </c>
      <c r="F243" s="11"/>
    </row>
    <row r="244" spans="1:6" s="39" customFormat="1" ht="21.75" customHeight="1">
      <c r="A244" s="36" t="s">
        <v>62</v>
      </c>
      <c r="B244" s="16"/>
      <c r="C244" s="16"/>
      <c r="D244" s="16"/>
      <c r="E244" s="16"/>
      <c r="F244" s="17"/>
    </row>
    <row r="245" spans="1:6" ht="15.75">
      <c r="A245" s="40" t="s">
        <v>7</v>
      </c>
      <c r="B245" s="8">
        <f>SUM(B246:B247)</f>
        <v>10500</v>
      </c>
      <c r="C245" s="8">
        <f>SUM(C246:C247)</f>
        <v>0</v>
      </c>
      <c r="D245" s="8">
        <f>SUM(D246:D247)</f>
        <v>10500</v>
      </c>
      <c r="E245" s="8">
        <f>SUM(E246:E247)</f>
        <v>2916.49</v>
      </c>
      <c r="F245" s="41"/>
    </row>
    <row r="246" spans="1:6" ht="15.75">
      <c r="A246" s="46" t="s">
        <v>9</v>
      </c>
      <c r="B246" s="12">
        <v>8000</v>
      </c>
      <c r="C246" s="12">
        <v>0</v>
      </c>
      <c r="D246" s="12">
        <v>8000</v>
      </c>
      <c r="E246" s="12">
        <v>0</v>
      </c>
      <c r="F246" s="41">
        <f>E246/D246</f>
        <v>0</v>
      </c>
    </row>
    <row r="247" spans="1:6" ht="15.75">
      <c r="A247" s="46" t="s">
        <v>12</v>
      </c>
      <c r="B247" s="12">
        <v>2500</v>
      </c>
      <c r="C247" s="12">
        <v>0</v>
      </c>
      <c r="D247" s="12">
        <f>SUM(B247:C247)</f>
        <v>2500</v>
      </c>
      <c r="E247" s="12">
        <v>2916.49</v>
      </c>
      <c r="F247" s="41"/>
    </row>
    <row r="248" spans="1:6" ht="15.75">
      <c r="A248" s="13" t="s">
        <v>13</v>
      </c>
      <c r="B248" s="14">
        <f>SUM(B245)</f>
        <v>10500</v>
      </c>
      <c r="C248" s="14">
        <f>SUM(C245)</f>
        <v>0</v>
      </c>
      <c r="D248" s="14">
        <f>SUM(D245)</f>
        <v>10500</v>
      </c>
      <c r="E248" s="14">
        <f>SUM(E245)</f>
        <v>2916.49</v>
      </c>
      <c r="F248" s="11"/>
    </row>
    <row r="249" spans="1:6" s="39" customFormat="1" ht="21.75" customHeight="1">
      <c r="A249" s="36" t="s">
        <v>63</v>
      </c>
      <c r="B249" s="16"/>
      <c r="C249" s="16"/>
      <c r="D249" s="16"/>
      <c r="E249" s="16"/>
      <c r="F249" s="17"/>
    </row>
    <row r="250" spans="1:6" ht="15.75">
      <c r="A250" s="40" t="s">
        <v>7</v>
      </c>
      <c r="B250" s="8">
        <f>SUM(B251:B253)</f>
        <v>140480</v>
      </c>
      <c r="C250" s="8">
        <f>SUM(C251:C253)</f>
        <v>0</v>
      </c>
      <c r="D250" s="8">
        <f>SUM(D251:D253)</f>
        <v>140480</v>
      </c>
      <c r="E250" s="8">
        <f>SUM(E251:E253)</f>
        <v>738696.46</v>
      </c>
      <c r="F250" s="41">
        <f>E250/D250</f>
        <v>5.258374572892938</v>
      </c>
    </row>
    <row r="251" spans="1:6" ht="15.75">
      <c r="A251" s="46" t="s">
        <v>9</v>
      </c>
      <c r="B251" s="12">
        <v>140480</v>
      </c>
      <c r="C251" s="12">
        <v>0</v>
      </c>
      <c r="D251" s="12">
        <v>140480</v>
      </c>
      <c r="E251" s="12">
        <v>731961.27</v>
      </c>
      <c r="F251" s="41">
        <f>E251/D251</f>
        <v>5.210430452733485</v>
      </c>
    </row>
    <row r="252" spans="1:6" ht="15.75">
      <c r="A252" s="46" t="s">
        <v>10</v>
      </c>
      <c r="B252" s="12">
        <v>0</v>
      </c>
      <c r="C252" s="12">
        <v>0</v>
      </c>
      <c r="D252" s="12">
        <v>0</v>
      </c>
      <c r="E252" s="12">
        <v>57.85</v>
      </c>
      <c r="F252" s="41"/>
    </row>
    <row r="253" spans="1:6" ht="15.75">
      <c r="A253" s="46" t="s">
        <v>11</v>
      </c>
      <c r="B253" s="12">
        <v>0</v>
      </c>
      <c r="C253" s="12">
        <v>0</v>
      </c>
      <c r="D253" s="12">
        <v>0</v>
      </c>
      <c r="E253" s="12">
        <v>6677.34</v>
      </c>
      <c r="F253" s="41"/>
    </row>
    <row r="254" spans="1:6" ht="15.75">
      <c r="A254" s="7" t="s">
        <v>36</v>
      </c>
      <c r="B254" s="8">
        <f>SUM(B255:B257)</f>
        <v>147600</v>
      </c>
      <c r="C254" s="8">
        <f>SUM(C255:C257)</f>
        <v>0</v>
      </c>
      <c r="D254" s="8">
        <f>SUM(D255:D257)</f>
        <v>147600</v>
      </c>
      <c r="E254" s="8">
        <f>SUM(E255:E257)</f>
        <v>-345561.25</v>
      </c>
      <c r="F254" s="41"/>
    </row>
    <row r="255" spans="1:6" ht="15.75">
      <c r="A255" s="26" t="s">
        <v>37</v>
      </c>
      <c r="B255" s="12">
        <v>0</v>
      </c>
      <c r="C255" s="12">
        <v>0</v>
      </c>
      <c r="D255" s="12">
        <v>0</v>
      </c>
      <c r="E255" s="12">
        <v>-349598.75</v>
      </c>
      <c r="F255" s="41"/>
    </row>
    <row r="256" spans="1:6" ht="15.75">
      <c r="A256" s="26" t="s">
        <v>64</v>
      </c>
      <c r="B256" s="12">
        <v>0</v>
      </c>
      <c r="C256" s="12">
        <v>0</v>
      </c>
      <c r="D256" s="12">
        <v>0</v>
      </c>
      <c r="E256" s="12">
        <v>-142062.5</v>
      </c>
      <c r="F256" s="41"/>
    </row>
    <row r="257" spans="1:6" ht="15.75">
      <c r="A257" s="26" t="s">
        <v>65</v>
      </c>
      <c r="B257" s="12">
        <v>147600</v>
      </c>
      <c r="C257" s="12">
        <v>0</v>
      </c>
      <c r="D257" s="12">
        <v>147600</v>
      </c>
      <c r="E257" s="12">
        <v>146100</v>
      </c>
      <c r="F257" s="41"/>
    </row>
    <row r="258" spans="1:6" ht="15.75">
      <c r="A258" s="13" t="s">
        <v>13</v>
      </c>
      <c r="B258" s="14">
        <f>B254+B250</f>
        <v>288080</v>
      </c>
      <c r="C258" s="14">
        <f>C254+C250</f>
        <v>0</v>
      </c>
      <c r="D258" s="14">
        <f>D254+D250</f>
        <v>288080</v>
      </c>
      <c r="E258" s="14">
        <f>E254+E250</f>
        <v>393135.20999999996</v>
      </c>
      <c r="F258" s="11">
        <f>E258/D258</f>
        <v>1.3646737364620938</v>
      </c>
    </row>
    <row r="259" spans="1:6" s="39" customFormat="1" ht="21.75" customHeight="1">
      <c r="A259" s="19" t="s">
        <v>66</v>
      </c>
      <c r="B259" s="16"/>
      <c r="C259" s="16"/>
      <c r="D259" s="16"/>
      <c r="E259" s="16"/>
      <c r="F259" s="17"/>
    </row>
    <row r="260" spans="1:6" ht="15.75">
      <c r="A260" s="40" t="s">
        <v>7</v>
      </c>
      <c r="B260" s="8">
        <f>SUM(B261:B261)</f>
        <v>0</v>
      </c>
      <c r="C260" s="8">
        <f>SUM(C261:C261)</f>
        <v>0</v>
      </c>
      <c r="D260" s="8">
        <f>SUM(D261:D261)</f>
        <v>0</v>
      </c>
      <c r="E260" s="8">
        <f>SUM(E261:E262)</f>
        <v>3146.77</v>
      </c>
      <c r="F260" s="41"/>
    </row>
    <row r="261" spans="1:6" ht="15.75">
      <c r="A261" s="46" t="s">
        <v>9</v>
      </c>
      <c r="B261" s="12">
        <v>0</v>
      </c>
      <c r="C261" s="12">
        <v>0</v>
      </c>
      <c r="D261" s="12">
        <v>0</v>
      </c>
      <c r="E261" s="12">
        <v>3068</v>
      </c>
      <c r="F261" s="41"/>
    </row>
    <row r="262" spans="1:6" ht="15.75">
      <c r="A262" s="46" t="s">
        <v>11</v>
      </c>
      <c r="B262" s="12">
        <v>0</v>
      </c>
      <c r="C262" s="12">
        <v>0</v>
      </c>
      <c r="D262" s="12">
        <v>0</v>
      </c>
      <c r="E262" s="12">
        <v>78.77</v>
      </c>
      <c r="F262" s="41"/>
    </row>
    <row r="263" spans="1:6" ht="15.75">
      <c r="A263" s="13" t="s">
        <v>13</v>
      </c>
      <c r="B263" s="14">
        <f>SUM(B260)</f>
        <v>0</v>
      </c>
      <c r="C263" s="14">
        <f>SUM(C260)</f>
        <v>0</v>
      </c>
      <c r="D263" s="14">
        <f>SUM(D260)</f>
        <v>0</v>
      </c>
      <c r="E263" s="14">
        <f>SUM(E260)</f>
        <v>3146.77</v>
      </c>
      <c r="F263" s="11"/>
    </row>
    <row r="264" spans="1:6" s="39" customFormat="1" ht="21.75" customHeight="1">
      <c r="A264" s="19" t="s">
        <v>67</v>
      </c>
      <c r="B264" s="16"/>
      <c r="C264" s="16"/>
      <c r="D264" s="16"/>
      <c r="E264" s="16"/>
      <c r="F264" s="17"/>
    </row>
    <row r="265" spans="1:6" ht="15.75">
      <c r="A265" s="40" t="s">
        <v>7</v>
      </c>
      <c r="B265" s="8">
        <f>SUM(B266:B267)</f>
        <v>0</v>
      </c>
      <c r="C265" s="8">
        <f>SUM(C266:C267)</f>
        <v>0</v>
      </c>
      <c r="D265" s="8">
        <f>SUM(D266:D267)</f>
        <v>0</v>
      </c>
      <c r="E265" s="8">
        <f>SUM(E266:E267)</f>
        <v>1099.68</v>
      </c>
      <c r="F265" s="41"/>
    </row>
    <row r="266" spans="1:6" ht="15.75">
      <c r="A266" s="43" t="s">
        <v>8</v>
      </c>
      <c r="B266" s="6">
        <v>0</v>
      </c>
      <c r="C266" s="6">
        <v>0</v>
      </c>
      <c r="D266" s="6">
        <v>0</v>
      </c>
      <c r="E266" s="6">
        <v>0</v>
      </c>
      <c r="F266" s="41"/>
    </row>
    <row r="267" spans="1:6" ht="15.75">
      <c r="A267" s="46" t="s">
        <v>11</v>
      </c>
      <c r="B267" s="12">
        <v>0</v>
      </c>
      <c r="C267" s="12">
        <v>0</v>
      </c>
      <c r="D267" s="12">
        <v>0</v>
      </c>
      <c r="E267" s="12">
        <v>1099.68</v>
      </c>
      <c r="F267" s="41"/>
    </row>
    <row r="268" spans="1:6" ht="15.75">
      <c r="A268" s="7" t="s">
        <v>36</v>
      </c>
      <c r="B268" s="8">
        <f>SUM(B269:B269)</f>
        <v>0</v>
      </c>
      <c r="C268" s="8">
        <f>SUM(C269:C269)</f>
        <v>7415</v>
      </c>
      <c r="D268" s="8">
        <f>SUM(D269:D269)</f>
        <v>7415</v>
      </c>
      <c r="E268" s="8">
        <f>SUM(E269:E269)</f>
        <v>-775</v>
      </c>
      <c r="F268" s="41">
        <f>E268/D268</f>
        <v>-0.10451786918408631</v>
      </c>
    </row>
    <row r="269" spans="1:6" ht="15.75">
      <c r="A269" s="15" t="s">
        <v>37</v>
      </c>
      <c r="B269" s="12">
        <v>0</v>
      </c>
      <c r="C269" s="12">
        <v>7415</v>
      </c>
      <c r="D269" s="12">
        <v>7415</v>
      </c>
      <c r="E269" s="12">
        <v>-775</v>
      </c>
      <c r="F269" s="41">
        <f>E269/D269</f>
        <v>-0.10451786918408631</v>
      </c>
    </row>
    <row r="270" spans="1:6" ht="15.75">
      <c r="A270" s="13" t="s">
        <v>13</v>
      </c>
      <c r="B270" s="14">
        <f>SUM(B265+B268)</f>
        <v>0</v>
      </c>
      <c r="C270" s="14">
        <f>SUM(C265+C268)</f>
        <v>7415</v>
      </c>
      <c r="D270" s="14">
        <f>SUM(D265+D268)</f>
        <v>7415</v>
      </c>
      <c r="E270" s="14">
        <f>SUM(E265+E268)</f>
        <v>324.68000000000006</v>
      </c>
      <c r="F270" s="11">
        <f>E270/D270</f>
        <v>0.043786918408631165</v>
      </c>
    </row>
    <row r="271" spans="1:6" s="38" customFormat="1" ht="31.5">
      <c r="A271" s="1" t="s">
        <v>4</v>
      </c>
      <c r="B271" s="2" t="s">
        <v>0</v>
      </c>
      <c r="C271" s="2" t="s">
        <v>1</v>
      </c>
      <c r="D271" s="2" t="s">
        <v>2</v>
      </c>
      <c r="E271" s="2" t="s">
        <v>3</v>
      </c>
      <c r="F271" s="3" t="s">
        <v>5</v>
      </c>
    </row>
    <row r="272" spans="1:6" s="39" customFormat="1" ht="21.75" customHeight="1">
      <c r="A272" s="19" t="s">
        <v>68</v>
      </c>
      <c r="B272" s="16"/>
      <c r="C272" s="16"/>
      <c r="D272" s="16"/>
      <c r="E272" s="16"/>
      <c r="F272" s="17"/>
    </row>
    <row r="273" spans="1:6" ht="15.75">
      <c r="A273" s="40" t="s">
        <v>7</v>
      </c>
      <c r="B273" s="8">
        <f>SUM(B274:B274)</f>
        <v>0</v>
      </c>
      <c r="C273" s="8">
        <f>SUM(C274:C274)</f>
        <v>0</v>
      </c>
      <c r="D273" s="8">
        <f>SUM(D274:D274)</f>
        <v>0</v>
      </c>
      <c r="E273" s="8">
        <f>SUM(E274:E275)</f>
        <v>2914.88</v>
      </c>
      <c r="F273" s="41"/>
    </row>
    <row r="274" spans="1:6" ht="15.75">
      <c r="A274" s="46" t="s">
        <v>11</v>
      </c>
      <c r="B274" s="12">
        <v>0</v>
      </c>
      <c r="C274" s="12">
        <v>0</v>
      </c>
      <c r="D274" s="12">
        <v>0</v>
      </c>
      <c r="E274" s="12">
        <v>486</v>
      </c>
      <c r="F274" s="41"/>
    </row>
    <row r="275" spans="1:6" ht="15.75">
      <c r="A275" s="46" t="s">
        <v>12</v>
      </c>
      <c r="B275" s="12">
        <v>0</v>
      </c>
      <c r="C275" s="12">
        <v>0</v>
      </c>
      <c r="D275" s="12">
        <v>0</v>
      </c>
      <c r="E275" s="12">
        <v>2428.88</v>
      </c>
      <c r="F275" s="41"/>
    </row>
    <row r="276" spans="1:6" ht="15.75">
      <c r="A276" s="7" t="s">
        <v>36</v>
      </c>
      <c r="B276" s="8">
        <f>SUM(B277:B282)</f>
        <v>3040738</v>
      </c>
      <c r="C276" s="8">
        <f>SUM(C277:C282)</f>
        <v>0</v>
      </c>
      <c r="D276" s="8">
        <f>SUM(D277:D282)</f>
        <v>3040738</v>
      </c>
      <c r="E276" s="8">
        <f>SUM(E277:E282)</f>
        <v>2876083.13</v>
      </c>
      <c r="F276" s="41">
        <f>E276/D276</f>
        <v>0.9458503593535517</v>
      </c>
    </row>
    <row r="277" spans="1:6" ht="15.75">
      <c r="A277" s="26" t="s">
        <v>37</v>
      </c>
      <c r="B277" s="12">
        <v>1406680</v>
      </c>
      <c r="C277" s="12">
        <v>0</v>
      </c>
      <c r="D277" s="12">
        <v>1406680</v>
      </c>
      <c r="E277" s="12">
        <v>1046576</v>
      </c>
      <c r="F277" s="41"/>
    </row>
    <row r="278" spans="1:6" ht="15.75">
      <c r="A278" s="26" t="s">
        <v>64</v>
      </c>
      <c r="B278" s="12">
        <v>1623085</v>
      </c>
      <c r="C278" s="12">
        <v>0</v>
      </c>
      <c r="D278" s="12">
        <v>1623085</v>
      </c>
      <c r="E278" s="12">
        <v>1583097</v>
      </c>
      <c r="F278" s="41">
        <f>E278/D278</f>
        <v>0.9753629662032488</v>
      </c>
    </row>
    <row r="279" spans="1:6" ht="15.75">
      <c r="A279" s="26" t="s">
        <v>98</v>
      </c>
      <c r="B279" s="12">
        <v>0</v>
      </c>
      <c r="C279" s="12">
        <v>0</v>
      </c>
      <c r="D279" s="12">
        <v>0</v>
      </c>
      <c r="E279" s="12">
        <v>160000</v>
      </c>
      <c r="F279" s="41"/>
    </row>
    <row r="280" spans="1:6" ht="15.75">
      <c r="A280" s="26" t="s">
        <v>40</v>
      </c>
      <c r="B280" s="12">
        <v>0</v>
      </c>
      <c r="C280" s="12">
        <v>0</v>
      </c>
      <c r="D280" s="12">
        <v>0</v>
      </c>
      <c r="E280" s="12">
        <v>-1722.87</v>
      </c>
      <c r="F280" s="41"/>
    </row>
    <row r="281" spans="1:6" ht="15.75">
      <c r="A281" s="26" t="s">
        <v>41</v>
      </c>
      <c r="B281" s="12">
        <v>0</v>
      </c>
      <c r="C281" s="12">
        <v>0</v>
      </c>
      <c r="D281" s="12">
        <v>0</v>
      </c>
      <c r="E281" s="12">
        <v>87133</v>
      </c>
      <c r="F281" s="41"/>
    </row>
    <row r="282" spans="1:6" ht="15.75">
      <c r="A282" s="26" t="s">
        <v>42</v>
      </c>
      <c r="B282" s="12">
        <v>10973</v>
      </c>
      <c r="C282" s="12">
        <v>0</v>
      </c>
      <c r="D282" s="12">
        <v>10973</v>
      </c>
      <c r="E282" s="12">
        <v>1000</v>
      </c>
      <c r="F282" s="41"/>
    </row>
    <row r="283" spans="1:9" ht="15.75">
      <c r="A283" s="13" t="s">
        <v>13</v>
      </c>
      <c r="B283" s="14">
        <f>SUM(B276+B273)</f>
        <v>3040738</v>
      </c>
      <c r="C283" s="14">
        <f>SUM(C276+C273)</f>
        <v>0</v>
      </c>
      <c r="D283" s="14">
        <f>SUM(D276+D273)</f>
        <v>3040738</v>
      </c>
      <c r="E283" s="14">
        <f>E276+E273</f>
        <v>2878998.01</v>
      </c>
      <c r="F283" s="11">
        <f>E283/D283</f>
        <v>0.946808968743772</v>
      </c>
      <c r="I283" s="42"/>
    </row>
    <row r="284" spans="1:6" s="39" customFormat="1" ht="21.75" customHeight="1">
      <c r="A284" s="36" t="s">
        <v>69</v>
      </c>
      <c r="B284" s="16"/>
      <c r="C284" s="16"/>
      <c r="D284" s="16"/>
      <c r="E284" s="16"/>
      <c r="F284" s="17"/>
    </row>
    <row r="285" spans="1:6" ht="15.75">
      <c r="A285" s="7" t="s">
        <v>48</v>
      </c>
      <c r="B285" s="8">
        <f>SUM(B286:B288)</f>
        <v>991961</v>
      </c>
      <c r="C285" s="8">
        <f>SUM(C286:C288)</f>
        <v>0</v>
      </c>
      <c r="D285" s="8">
        <f>SUM(D286:D288)</f>
        <v>991961</v>
      </c>
      <c r="E285" s="8">
        <f>SUM(E286:E288)</f>
        <v>0</v>
      </c>
      <c r="F285" s="41">
        <f>E285/D285</f>
        <v>0</v>
      </c>
    </row>
    <row r="286" spans="1:6" ht="15.75">
      <c r="A286" s="15" t="s">
        <v>94</v>
      </c>
      <c r="B286" s="12">
        <v>789961</v>
      </c>
      <c r="C286" s="12">
        <v>0</v>
      </c>
      <c r="D286" s="12">
        <v>789961</v>
      </c>
      <c r="E286" s="12">
        <v>0</v>
      </c>
      <c r="F286" s="41">
        <f>E286/D286</f>
        <v>0</v>
      </c>
    </row>
    <row r="287" spans="1:6" ht="15.75">
      <c r="A287" s="15" t="s">
        <v>60</v>
      </c>
      <c r="B287" s="12">
        <v>150000</v>
      </c>
      <c r="C287" s="12">
        <v>0</v>
      </c>
      <c r="D287" s="12">
        <v>150000</v>
      </c>
      <c r="E287" s="12">
        <v>0</v>
      </c>
      <c r="F287" s="41">
        <f>E287/D287</f>
        <v>0</v>
      </c>
    </row>
    <row r="288" spans="1:6" ht="15.75">
      <c r="A288" s="15" t="s">
        <v>50</v>
      </c>
      <c r="B288" s="12">
        <v>52000</v>
      </c>
      <c r="C288" s="12">
        <v>0</v>
      </c>
      <c r="D288" s="12">
        <v>52000</v>
      </c>
      <c r="E288" s="12">
        <v>0</v>
      </c>
      <c r="F288" s="41">
        <f>E288/D288</f>
        <v>0</v>
      </c>
    </row>
    <row r="289" spans="1:6" ht="15.75">
      <c r="A289" s="13" t="s">
        <v>13</v>
      </c>
      <c r="B289" s="14">
        <f>SUM(B285)</f>
        <v>991961</v>
      </c>
      <c r="C289" s="14">
        <f>SUM(C285)</f>
        <v>0</v>
      </c>
      <c r="D289" s="14">
        <f>SUM(D285)</f>
        <v>991961</v>
      </c>
      <c r="E289" s="14">
        <f>SUM(E285)</f>
        <v>0</v>
      </c>
      <c r="F289" s="11">
        <f>E289/D289</f>
        <v>0</v>
      </c>
    </row>
    <row r="290" spans="1:6" ht="15.75">
      <c r="A290" s="19" t="s">
        <v>99</v>
      </c>
      <c r="B290" s="16"/>
      <c r="C290" s="16"/>
      <c r="D290" s="16"/>
      <c r="E290" s="16"/>
      <c r="F290" s="17"/>
    </row>
    <row r="291" spans="1:6" ht="15.75">
      <c r="A291" s="40" t="s">
        <v>7</v>
      </c>
      <c r="B291" s="8">
        <f>SUM(B292:B293)</f>
        <v>404950</v>
      </c>
      <c r="C291" s="8">
        <f>SUM(C292:C293)</f>
        <v>0</v>
      </c>
      <c r="D291" s="8">
        <f>SUM(D292:D293)</f>
        <v>404950</v>
      </c>
      <c r="E291" s="8">
        <f>SUM(E292:E293)</f>
        <v>403620.08999999997</v>
      </c>
      <c r="F291" s="41">
        <f>E291/D291</f>
        <v>0.9967158661563155</v>
      </c>
    </row>
    <row r="292" spans="1:6" ht="15.75">
      <c r="A292" s="43" t="s">
        <v>93</v>
      </c>
      <c r="B292" s="12">
        <v>0</v>
      </c>
      <c r="C292" s="12">
        <v>0</v>
      </c>
      <c r="D292" s="12">
        <v>0</v>
      </c>
      <c r="E292" s="12">
        <v>395544.74</v>
      </c>
      <c r="F292" s="41"/>
    </row>
    <row r="293" spans="1:6" ht="15.75">
      <c r="A293" s="46" t="s">
        <v>9</v>
      </c>
      <c r="B293" s="12">
        <v>404950</v>
      </c>
      <c r="C293" s="12">
        <v>0</v>
      </c>
      <c r="D293" s="12">
        <v>404950</v>
      </c>
      <c r="E293" s="12">
        <v>8075.35</v>
      </c>
      <c r="F293" s="41">
        <f>E293/D293</f>
        <v>0.019941597728114584</v>
      </c>
    </row>
    <row r="294" spans="1:6" ht="15.75">
      <c r="A294" s="7" t="s">
        <v>36</v>
      </c>
      <c r="B294" s="8">
        <f>SUM(B295:B297)</f>
        <v>546000</v>
      </c>
      <c r="C294" s="8">
        <f>SUM(C295:C297)</f>
        <v>0</v>
      </c>
      <c r="D294" s="8">
        <f>SUM(D295:D297)</f>
        <v>546000</v>
      </c>
      <c r="E294" s="8">
        <f>SUM(E295:E297)</f>
        <v>639806.54</v>
      </c>
      <c r="F294" s="41">
        <f>E294/D294</f>
        <v>1.17180684981685</v>
      </c>
    </row>
    <row r="295" spans="1:6" ht="15.75">
      <c r="A295" s="46" t="s">
        <v>79</v>
      </c>
      <c r="B295" s="12">
        <v>546000</v>
      </c>
      <c r="C295" s="12">
        <v>0</v>
      </c>
      <c r="D295" s="12">
        <v>546000</v>
      </c>
      <c r="E295" s="12">
        <v>619971.79</v>
      </c>
      <c r="F295" s="41"/>
    </row>
    <row r="296" spans="1:6" ht="15.75">
      <c r="A296" s="26" t="s">
        <v>65</v>
      </c>
      <c r="B296" s="12">
        <v>0</v>
      </c>
      <c r="C296" s="12">
        <v>0</v>
      </c>
      <c r="D296" s="12">
        <v>0</v>
      </c>
      <c r="E296" s="12">
        <v>16500</v>
      </c>
      <c r="F296" s="41"/>
    </row>
    <row r="297" spans="1:6" ht="15.75">
      <c r="A297" s="26" t="s">
        <v>42</v>
      </c>
      <c r="B297" s="12">
        <v>0</v>
      </c>
      <c r="C297" s="12">
        <v>0</v>
      </c>
      <c r="D297" s="12">
        <v>0</v>
      </c>
      <c r="E297" s="12">
        <v>3334.75</v>
      </c>
      <c r="F297" s="41"/>
    </row>
    <row r="298" spans="1:6" ht="15.75">
      <c r="A298" s="13" t="s">
        <v>13</v>
      </c>
      <c r="B298" s="14">
        <f>B291+B294</f>
        <v>950950</v>
      </c>
      <c r="C298" s="14">
        <f>C291+C294</f>
        <v>0</v>
      </c>
      <c r="D298" s="14">
        <f>D291+D294</f>
        <v>950950</v>
      </c>
      <c r="E298" s="14">
        <f>E291+E294</f>
        <v>1043426.63</v>
      </c>
      <c r="F298" s="11">
        <f>E298/D298</f>
        <v>1.0972465744781534</v>
      </c>
    </row>
    <row r="299" spans="1:6" s="39" customFormat="1" ht="21.75" customHeight="1">
      <c r="A299" s="36" t="s">
        <v>70</v>
      </c>
      <c r="B299" s="16"/>
      <c r="C299" s="16"/>
      <c r="D299" s="16"/>
      <c r="E299" s="16"/>
      <c r="F299" s="17"/>
    </row>
    <row r="300" spans="1:6" ht="15.75">
      <c r="A300" s="40" t="s">
        <v>7</v>
      </c>
      <c r="B300" s="8">
        <f>SUM(B301:B301)</f>
        <v>0</v>
      </c>
      <c r="C300" s="8">
        <f>SUM(C301:C301)</f>
        <v>0</v>
      </c>
      <c r="D300" s="8">
        <f>SUM(D301:D301)</f>
        <v>0</v>
      </c>
      <c r="E300" s="8">
        <f>SUM(E301:E303)</f>
        <v>18150.21</v>
      </c>
      <c r="F300" s="41"/>
    </row>
    <row r="301" spans="1:6" ht="15.75">
      <c r="A301" s="46" t="s">
        <v>9</v>
      </c>
      <c r="B301" s="12">
        <v>0</v>
      </c>
      <c r="C301" s="12">
        <v>0</v>
      </c>
      <c r="D301" s="12">
        <v>0</v>
      </c>
      <c r="E301" s="12">
        <v>14774.42</v>
      </c>
      <c r="F301" s="41"/>
    </row>
    <row r="302" spans="1:6" ht="15.75">
      <c r="A302" s="46" t="s">
        <v>11</v>
      </c>
      <c r="B302" s="12">
        <v>0</v>
      </c>
      <c r="C302" s="12">
        <v>0</v>
      </c>
      <c r="D302" s="12">
        <v>0</v>
      </c>
      <c r="E302" s="12">
        <v>280.26</v>
      </c>
      <c r="F302" s="41"/>
    </row>
    <row r="303" spans="1:6" ht="15.75">
      <c r="A303" s="46" t="s">
        <v>12</v>
      </c>
      <c r="B303" s="12">
        <v>0</v>
      </c>
      <c r="C303" s="12">
        <v>0</v>
      </c>
      <c r="D303" s="12">
        <v>0</v>
      </c>
      <c r="E303" s="12">
        <v>3095.53</v>
      </c>
      <c r="F303" s="41"/>
    </row>
    <row r="304" spans="1:6" ht="15.75">
      <c r="A304" s="13" t="s">
        <v>13</v>
      </c>
      <c r="B304" s="14">
        <f>B300</f>
        <v>0</v>
      </c>
      <c r="C304" s="14">
        <f>C300</f>
        <v>0</v>
      </c>
      <c r="D304" s="14">
        <f>D300</f>
        <v>0</v>
      </c>
      <c r="E304" s="14">
        <f>E300</f>
        <v>18150.21</v>
      </c>
      <c r="F304" s="11"/>
    </row>
    <row r="305" spans="1:6" s="39" customFormat="1" ht="21.75" customHeight="1">
      <c r="A305" s="36" t="s">
        <v>35</v>
      </c>
      <c r="B305" s="16"/>
      <c r="C305" s="16"/>
      <c r="D305" s="16"/>
      <c r="E305" s="16"/>
      <c r="F305" s="4"/>
    </row>
    <row r="306" spans="1:6" ht="15.75">
      <c r="A306" s="40" t="s">
        <v>7</v>
      </c>
      <c r="B306" s="8">
        <f>SUM(B307:B310)</f>
        <v>74916879.72</v>
      </c>
      <c r="C306" s="8">
        <f>SUM(C307:C310)</f>
        <v>0</v>
      </c>
      <c r="D306" s="8">
        <f>SUM(D307:D310)</f>
        <v>74916879.72</v>
      </c>
      <c r="E306" s="8">
        <f>SUM(E307:E310)</f>
        <v>3811625.720000002</v>
      </c>
      <c r="F306" s="41">
        <f aca="true" t="shared" si="5" ref="F306:F315">E306/D306</f>
        <v>0.05087806291780784</v>
      </c>
    </row>
    <row r="307" spans="1:6" ht="15.75">
      <c r="A307" s="43" t="s">
        <v>93</v>
      </c>
      <c r="B307" s="27">
        <v>71022879.72</v>
      </c>
      <c r="C307" s="27">
        <v>0</v>
      </c>
      <c r="D307" s="12">
        <v>71022879.72</v>
      </c>
      <c r="E307" s="12">
        <f>62246624.38-62048279.64+337262.06</f>
        <v>535606.8000000021</v>
      </c>
      <c r="F307" s="41">
        <f t="shared" si="5"/>
        <v>0.007541327556860182</v>
      </c>
    </row>
    <row r="308" spans="1:6" ht="15.75">
      <c r="A308" s="46" t="s">
        <v>9</v>
      </c>
      <c r="B308" s="12">
        <v>379000</v>
      </c>
      <c r="C308" s="12">
        <v>0</v>
      </c>
      <c r="D308" s="12">
        <v>379000</v>
      </c>
      <c r="E308" s="12">
        <v>219206.6</v>
      </c>
      <c r="F308" s="41">
        <f t="shared" si="5"/>
        <v>0.5783815303430079</v>
      </c>
    </row>
    <row r="309" spans="1:6" ht="15.75">
      <c r="A309" s="46" t="s">
        <v>11</v>
      </c>
      <c r="B309" s="12">
        <v>500000</v>
      </c>
      <c r="C309" s="12">
        <v>0</v>
      </c>
      <c r="D309" s="12">
        <v>500000</v>
      </c>
      <c r="E309" s="12">
        <v>167710.46</v>
      </c>
      <c r="F309" s="41">
        <f t="shared" si="5"/>
        <v>0.33542092</v>
      </c>
    </row>
    <row r="310" spans="1:6" ht="15.75">
      <c r="A310" s="46" t="s">
        <v>12</v>
      </c>
      <c r="B310" s="12">
        <v>3015000</v>
      </c>
      <c r="C310" s="12">
        <v>0</v>
      </c>
      <c r="D310" s="12">
        <v>3015000</v>
      </c>
      <c r="E310" s="12">
        <v>2889101.86</v>
      </c>
      <c r="F310" s="41">
        <f t="shared" si="5"/>
        <v>0.9582427396351575</v>
      </c>
    </row>
    <row r="311" spans="1:6" ht="15.75">
      <c r="A311" s="7" t="s">
        <v>36</v>
      </c>
      <c r="B311" s="8">
        <f>SUM(B312:B313)</f>
        <v>169666190</v>
      </c>
      <c r="C311" s="8">
        <f>SUM(C312:C313)</f>
        <v>0</v>
      </c>
      <c r="D311" s="8">
        <f>SUM(D312:D313)</f>
        <v>169666190</v>
      </c>
      <c r="E311" s="8">
        <f>SUM(E312:E313)</f>
        <v>169589075</v>
      </c>
      <c r="F311" s="41">
        <f t="shared" si="5"/>
        <v>0.9995454898822211</v>
      </c>
    </row>
    <row r="312" spans="1:6" ht="15.75">
      <c r="A312" s="26" t="s">
        <v>40</v>
      </c>
      <c r="B312" s="12">
        <v>166820223</v>
      </c>
      <c r="C312" s="12">
        <v>0</v>
      </c>
      <c r="D312" s="12">
        <v>166820223</v>
      </c>
      <c r="E312" s="12">
        <v>166821075</v>
      </c>
      <c r="F312" s="41">
        <f t="shared" si="5"/>
        <v>1.0000051072944556</v>
      </c>
    </row>
    <row r="313" spans="1:6" ht="15.75">
      <c r="A313" s="26" t="s">
        <v>41</v>
      </c>
      <c r="B313" s="12">
        <v>2845967</v>
      </c>
      <c r="C313" s="12">
        <v>0</v>
      </c>
      <c r="D313" s="12">
        <v>2845967</v>
      </c>
      <c r="E313" s="12">
        <v>2768000</v>
      </c>
      <c r="F313" s="41">
        <f t="shared" si="5"/>
        <v>0.97260439070446</v>
      </c>
    </row>
    <row r="314" spans="1:6" ht="15.75">
      <c r="A314" s="7" t="s">
        <v>16</v>
      </c>
      <c r="B314" s="8">
        <f>SUM(B315:B316)</f>
        <v>260000</v>
      </c>
      <c r="C314" s="8">
        <f>SUM(C315:C316)</f>
        <v>0</v>
      </c>
      <c r="D314" s="8">
        <f>SUM(D315:D316)</f>
        <v>260000</v>
      </c>
      <c r="E314" s="8">
        <f>SUM(E315:E316)</f>
        <v>136569.38999999998</v>
      </c>
      <c r="F314" s="41">
        <f t="shared" si="5"/>
        <v>0.5252668846153845</v>
      </c>
    </row>
    <row r="315" spans="1:6" ht="15.75">
      <c r="A315" s="15" t="s">
        <v>44</v>
      </c>
      <c r="B315" s="12">
        <v>260000</v>
      </c>
      <c r="C315" s="12">
        <v>0</v>
      </c>
      <c r="D315" s="12">
        <v>260000</v>
      </c>
      <c r="E315" s="12">
        <v>78995.9</v>
      </c>
      <c r="F315" s="41">
        <f t="shared" si="5"/>
        <v>0.3038303846153846</v>
      </c>
    </row>
    <row r="316" spans="1:6" ht="15.75">
      <c r="A316" s="15" t="s">
        <v>45</v>
      </c>
      <c r="B316" s="12">
        <v>0</v>
      </c>
      <c r="C316" s="12">
        <v>0</v>
      </c>
      <c r="D316" s="12">
        <v>0</v>
      </c>
      <c r="E316" s="12">
        <v>57573.49</v>
      </c>
      <c r="F316" s="41"/>
    </row>
    <row r="317" spans="1:6" ht="15.75">
      <c r="A317" s="7" t="s">
        <v>48</v>
      </c>
      <c r="B317" s="8">
        <f>SUM(B318:B318)</f>
        <v>1400000</v>
      </c>
      <c r="C317" s="8">
        <f>SUM(C318:C318)</f>
        <v>0</v>
      </c>
      <c r="D317" s="8">
        <f>SUM(D318:D318)</f>
        <v>1400000</v>
      </c>
      <c r="E317" s="8">
        <f>SUM(E318:E318)</f>
        <v>1335000</v>
      </c>
      <c r="F317" s="41">
        <f>E317/D317</f>
        <v>0.9535714285714286</v>
      </c>
    </row>
    <row r="318" spans="1:6" ht="15.75">
      <c r="A318" s="15" t="s">
        <v>49</v>
      </c>
      <c r="B318" s="12">
        <v>1400000</v>
      </c>
      <c r="C318" s="12">
        <v>0</v>
      </c>
      <c r="D318" s="12">
        <v>1400000</v>
      </c>
      <c r="E318" s="12">
        <v>1335000</v>
      </c>
      <c r="F318" s="41">
        <f>E318/D318</f>
        <v>0.9535714285714286</v>
      </c>
    </row>
    <row r="319" spans="1:6" ht="15.75">
      <c r="A319" s="7" t="s">
        <v>21</v>
      </c>
      <c r="B319" s="8">
        <f>SUM(B320:B320)</f>
        <v>243461.6</v>
      </c>
      <c r="C319" s="8">
        <f>SUM(C320:C320)</f>
        <v>0</v>
      </c>
      <c r="D319" s="8">
        <f>SUM(D320:D320)</f>
        <v>243461.6</v>
      </c>
      <c r="E319" s="8">
        <f>SUM(E320:E320)</f>
        <v>86900</v>
      </c>
      <c r="F319" s="41">
        <f>E319/D319</f>
        <v>0.3569351388473583</v>
      </c>
    </row>
    <row r="320" spans="1:6" ht="15.75">
      <c r="A320" s="15" t="s">
        <v>51</v>
      </c>
      <c r="B320" s="12">
        <v>243461.6</v>
      </c>
      <c r="C320" s="12">
        <v>0</v>
      </c>
      <c r="D320" s="12">
        <v>243461.6</v>
      </c>
      <c r="E320" s="12">
        <v>86900</v>
      </c>
      <c r="F320" s="41">
        <f>E320/D320</f>
        <v>0.3569351388473583</v>
      </c>
    </row>
    <row r="321" spans="1:6" ht="15.75">
      <c r="A321" s="7" t="s">
        <v>52</v>
      </c>
      <c r="B321" s="8">
        <f>SUM(B322:B322)</f>
        <v>0</v>
      </c>
      <c r="C321" s="8">
        <f>SUM(C322:C322)</f>
        <v>8767042.47</v>
      </c>
      <c r="D321" s="8">
        <f>SUM(D322:D322)</f>
        <v>8767042.47</v>
      </c>
      <c r="E321" s="8">
        <f>SUM(E322:E322)</f>
        <v>3980723.49</v>
      </c>
      <c r="F321" s="41"/>
    </row>
    <row r="322" spans="1:6" ht="15.75">
      <c r="A322" s="15" t="s">
        <v>53</v>
      </c>
      <c r="B322" s="12">
        <v>0</v>
      </c>
      <c r="C322" s="12">
        <v>8767042.47</v>
      </c>
      <c r="D322" s="12">
        <v>8767042.47</v>
      </c>
      <c r="E322" s="12">
        <v>3980723.49</v>
      </c>
      <c r="F322" s="41"/>
    </row>
    <row r="323" spans="1:6" ht="15.75">
      <c r="A323" s="13" t="s">
        <v>13</v>
      </c>
      <c r="B323" s="14">
        <f>B306+B311+B314+B321+B317+B319</f>
        <v>246486531.32</v>
      </c>
      <c r="C323" s="14">
        <f>C306+C311+C314+C321+C317+C319</f>
        <v>8767042.47</v>
      </c>
      <c r="D323" s="14">
        <f>D306+D311+D314+D321+D317+D319</f>
        <v>255253573.79</v>
      </c>
      <c r="E323" s="14">
        <f>E306+E311+E314+E321+E317+E319</f>
        <v>178939893.6</v>
      </c>
      <c r="F323" s="11">
        <f>E323/D323</f>
        <v>0.7010279658110325</v>
      </c>
    </row>
    <row r="324" spans="1:6" s="39" customFormat="1" ht="21.75" customHeight="1">
      <c r="A324" s="36" t="s">
        <v>71</v>
      </c>
      <c r="B324" s="16"/>
      <c r="C324" s="16"/>
      <c r="D324" s="16"/>
      <c r="E324" s="16"/>
      <c r="F324" s="17"/>
    </row>
    <row r="325" spans="1:6" ht="15.75">
      <c r="A325" s="40" t="s">
        <v>7</v>
      </c>
      <c r="B325" s="8">
        <f>SUM(B326:B326)</f>
        <v>0</v>
      </c>
      <c r="C325" s="8">
        <f>SUM(C326:C326)</f>
        <v>0</v>
      </c>
      <c r="D325" s="8">
        <f>SUM(D326:D326)</f>
        <v>0</v>
      </c>
      <c r="E325" s="8">
        <f>SUM(E326:E326)</f>
        <v>1080.32</v>
      </c>
      <c r="F325" s="41"/>
    </row>
    <row r="326" spans="1:6" ht="15.75">
      <c r="A326" s="46" t="s">
        <v>10</v>
      </c>
      <c r="B326" s="12">
        <v>0</v>
      </c>
      <c r="C326" s="12">
        <v>0</v>
      </c>
      <c r="D326" s="12">
        <v>0</v>
      </c>
      <c r="E326" s="12">
        <v>1080.32</v>
      </c>
      <c r="F326" s="41"/>
    </row>
    <row r="327" spans="1:6" ht="15.75">
      <c r="A327" s="13" t="s">
        <v>13</v>
      </c>
      <c r="B327" s="14">
        <f>SUM(B325)</f>
        <v>0</v>
      </c>
      <c r="C327" s="14">
        <f>SUM(C325)</f>
        <v>0</v>
      </c>
      <c r="D327" s="14">
        <f>SUM(D325)</f>
        <v>0</v>
      </c>
      <c r="E327" s="14">
        <f>SUM(E325)</f>
        <v>1080.32</v>
      </c>
      <c r="F327" s="11"/>
    </row>
    <row r="328" spans="1:6" s="39" customFormat="1" ht="21.75" customHeight="1">
      <c r="A328" s="28" t="s">
        <v>72</v>
      </c>
      <c r="B328" s="29"/>
      <c r="C328" s="29"/>
      <c r="D328" s="29"/>
      <c r="E328" s="29"/>
      <c r="F328" s="17"/>
    </row>
    <row r="329" spans="1:6" s="52" customFormat="1" ht="15.75">
      <c r="A329" s="51" t="s">
        <v>7</v>
      </c>
      <c r="B329" s="8">
        <f>SUM(B330:B330)</f>
        <v>0</v>
      </c>
      <c r="C329" s="8">
        <f>SUM(C330:C330)</f>
        <v>0</v>
      </c>
      <c r="D329" s="8">
        <f>SUM(D330:D330)</f>
        <v>0</v>
      </c>
      <c r="E329" s="8">
        <f>SUM(E330:E330)</f>
        <v>565.07</v>
      </c>
      <c r="F329" s="41"/>
    </row>
    <row r="330" spans="1:6" ht="15.75">
      <c r="A330" s="46" t="s">
        <v>12</v>
      </c>
      <c r="B330" s="12">
        <v>0</v>
      </c>
      <c r="C330" s="12">
        <v>0</v>
      </c>
      <c r="D330" s="12">
        <v>0</v>
      </c>
      <c r="E330" s="12">
        <v>565.07</v>
      </c>
      <c r="F330" s="41"/>
    </row>
    <row r="331" spans="1:6" s="52" customFormat="1" ht="15.75">
      <c r="A331" s="51" t="s">
        <v>16</v>
      </c>
      <c r="B331" s="8">
        <f>SUM(B332:B332)</f>
        <v>0</v>
      </c>
      <c r="C331" s="8">
        <f>SUM(C332:C332)</f>
        <v>0</v>
      </c>
      <c r="D331" s="8">
        <f>SUM(D332:D332)</f>
        <v>0</v>
      </c>
      <c r="E331" s="8">
        <f>SUM(E332:E332)</f>
        <v>14791.25</v>
      </c>
      <c r="F331" s="41"/>
    </row>
    <row r="332" spans="1:6" ht="15.75">
      <c r="A332" s="46" t="s">
        <v>17</v>
      </c>
      <c r="B332" s="12">
        <v>0</v>
      </c>
      <c r="C332" s="12">
        <v>0</v>
      </c>
      <c r="D332" s="12">
        <v>0</v>
      </c>
      <c r="E332" s="12">
        <v>14791.25</v>
      </c>
      <c r="F332" s="41"/>
    </row>
    <row r="333" spans="1:6" ht="15.75">
      <c r="A333" s="13" t="s">
        <v>13</v>
      </c>
      <c r="B333" s="21">
        <f>B329+B331</f>
        <v>0</v>
      </c>
      <c r="C333" s="21">
        <f>C329+C331</f>
        <v>0</v>
      </c>
      <c r="D333" s="21">
        <f>D329+D331</f>
        <v>0</v>
      </c>
      <c r="E333" s="21">
        <f>E329+E331</f>
        <v>15356.32</v>
      </c>
      <c r="F333" s="11"/>
    </row>
    <row r="334" spans="1:6" s="38" customFormat="1" ht="31.5">
      <c r="A334" s="1" t="s">
        <v>4</v>
      </c>
      <c r="B334" s="2" t="s">
        <v>0</v>
      </c>
      <c r="C334" s="2" t="s">
        <v>1</v>
      </c>
      <c r="D334" s="2" t="s">
        <v>2</v>
      </c>
      <c r="E334" s="2" t="s">
        <v>3</v>
      </c>
      <c r="F334" s="3" t="s">
        <v>5</v>
      </c>
    </row>
    <row r="335" spans="1:6" s="39" customFormat="1" ht="21.75" customHeight="1">
      <c r="A335" s="28" t="s">
        <v>73</v>
      </c>
      <c r="B335" s="29"/>
      <c r="C335" s="29"/>
      <c r="D335" s="29"/>
      <c r="E335" s="29"/>
      <c r="F335" s="17"/>
    </row>
    <row r="336" spans="1:6" ht="15.75">
      <c r="A336" s="7" t="s">
        <v>7</v>
      </c>
      <c r="B336" s="8">
        <f>SUM(B337:B340)</f>
        <v>0</v>
      </c>
      <c r="C336" s="8">
        <f>SUM(C337:C340)</f>
        <v>0</v>
      </c>
      <c r="D336" s="8">
        <f>SUM(D337:D340)</f>
        <v>0</v>
      </c>
      <c r="E336" s="8">
        <f>SUM(E337:E340)</f>
        <v>99434.95000000001</v>
      </c>
      <c r="F336" s="41"/>
    </row>
    <row r="337" spans="1:6" ht="15.75">
      <c r="A337" s="46" t="s">
        <v>9</v>
      </c>
      <c r="B337" s="12">
        <v>0</v>
      </c>
      <c r="C337" s="12">
        <v>0</v>
      </c>
      <c r="D337" s="12">
        <v>0</v>
      </c>
      <c r="E337" s="12">
        <v>14560.73</v>
      </c>
      <c r="F337" s="41"/>
    </row>
    <row r="338" spans="1:8" ht="15.75">
      <c r="A338" s="46" t="s">
        <v>10</v>
      </c>
      <c r="B338" s="12">
        <v>0</v>
      </c>
      <c r="C338" s="12">
        <v>0</v>
      </c>
      <c r="D338" s="12">
        <v>0</v>
      </c>
      <c r="E338" s="12">
        <v>11.87</v>
      </c>
      <c r="F338" s="41"/>
      <c r="H338" s="42"/>
    </row>
    <row r="339" spans="1:6" ht="15.75">
      <c r="A339" s="46" t="s">
        <v>11</v>
      </c>
      <c r="B339" s="12">
        <v>0</v>
      </c>
      <c r="C339" s="12">
        <v>0</v>
      </c>
      <c r="D339" s="12">
        <v>0</v>
      </c>
      <c r="E339" s="12">
        <v>5772.58</v>
      </c>
      <c r="F339" s="41"/>
    </row>
    <row r="340" spans="1:6" ht="15.75">
      <c r="A340" s="46" t="s">
        <v>12</v>
      </c>
      <c r="B340" s="12">
        <v>0</v>
      </c>
      <c r="C340" s="12">
        <v>0</v>
      </c>
      <c r="D340" s="12">
        <v>0</v>
      </c>
      <c r="E340" s="12">
        <v>79089.77</v>
      </c>
      <c r="F340" s="41"/>
    </row>
    <row r="341" spans="1:6" ht="15.75">
      <c r="A341" s="7" t="s">
        <v>36</v>
      </c>
      <c r="B341" s="8">
        <f>SUM(B342)</f>
        <v>450000</v>
      </c>
      <c r="C341" s="8">
        <f>SUM(C342)</f>
        <v>0</v>
      </c>
      <c r="D341" s="8">
        <f>SUM(D342)</f>
        <v>450000</v>
      </c>
      <c r="E341" s="8">
        <f>SUM(E342)</f>
        <v>449477.53</v>
      </c>
      <c r="F341" s="41">
        <f>E341/D341</f>
        <v>0.9988389555555556</v>
      </c>
    </row>
    <row r="342" spans="1:6" ht="15.75">
      <c r="A342" s="26" t="s">
        <v>39</v>
      </c>
      <c r="B342" s="12">
        <v>450000</v>
      </c>
      <c r="C342" s="12">
        <v>0</v>
      </c>
      <c r="D342" s="12">
        <v>450000</v>
      </c>
      <c r="E342" s="12">
        <v>449477.53</v>
      </c>
      <c r="F342" s="41">
        <f>E342/D342</f>
        <v>0.9988389555555556</v>
      </c>
    </row>
    <row r="343" spans="1:6" s="52" customFormat="1" ht="15.75">
      <c r="A343" s="51" t="s">
        <v>16</v>
      </c>
      <c r="B343" s="8">
        <f>SUM(B344)</f>
        <v>0</v>
      </c>
      <c r="C343" s="8">
        <f>SUM(C344)</f>
        <v>0</v>
      </c>
      <c r="D343" s="8">
        <f>SUM(D344)</f>
        <v>0</v>
      </c>
      <c r="E343" s="8">
        <f>SUM(E344)</f>
        <v>182666.37</v>
      </c>
      <c r="F343" s="41"/>
    </row>
    <row r="344" spans="1:6" ht="15.75">
      <c r="A344" s="46" t="s">
        <v>17</v>
      </c>
      <c r="B344" s="12">
        <v>0</v>
      </c>
      <c r="C344" s="12">
        <v>0</v>
      </c>
      <c r="D344" s="12">
        <v>0</v>
      </c>
      <c r="E344" s="12">
        <f>184985.13-2318.76</f>
        <v>182666.37</v>
      </c>
      <c r="F344" s="41"/>
    </row>
    <row r="345" spans="1:7" ht="15.75">
      <c r="A345" s="13" t="s">
        <v>13</v>
      </c>
      <c r="B345" s="21">
        <f>B336+B341+B343</f>
        <v>450000</v>
      </c>
      <c r="C345" s="21">
        <f>C336+C341+C343</f>
        <v>0</v>
      </c>
      <c r="D345" s="21">
        <f>D336+D341+D343</f>
        <v>450000</v>
      </c>
      <c r="E345" s="21">
        <f>E343+E341+E336</f>
        <v>731578.8500000001</v>
      </c>
      <c r="F345" s="11">
        <f>E345/D345</f>
        <v>1.625730777777778</v>
      </c>
      <c r="G345" s="42"/>
    </row>
    <row r="346" spans="1:6" s="39" customFormat="1" ht="21.75" customHeight="1">
      <c r="A346" s="28" t="s">
        <v>80</v>
      </c>
      <c r="B346" s="29"/>
      <c r="C346" s="29"/>
      <c r="D346" s="29"/>
      <c r="E346" s="29"/>
      <c r="F346" s="17"/>
    </row>
    <row r="347" spans="1:6" ht="15.75">
      <c r="A347" s="7" t="s">
        <v>7</v>
      </c>
      <c r="B347" s="8">
        <f>SUM(B348:B349)</f>
        <v>14000</v>
      </c>
      <c r="C347" s="8">
        <f>SUM(C348:C349)</f>
        <v>0</v>
      </c>
      <c r="D347" s="8">
        <f>SUM(D348:D349)</f>
        <v>14000</v>
      </c>
      <c r="E347" s="8">
        <f>SUM(E348:E349)</f>
        <v>25467.59</v>
      </c>
      <c r="F347" s="41">
        <f>E347/D347</f>
        <v>1.8191135714285713</v>
      </c>
    </row>
    <row r="348" spans="1:6" ht="15.75">
      <c r="A348" s="46" t="s">
        <v>9</v>
      </c>
      <c r="B348" s="12">
        <v>14000</v>
      </c>
      <c r="C348" s="12">
        <v>0</v>
      </c>
      <c r="D348" s="12">
        <v>14000</v>
      </c>
      <c r="E348" s="12">
        <v>25437.73</v>
      </c>
      <c r="F348" s="41">
        <f>E348/D348</f>
        <v>1.8169807142857142</v>
      </c>
    </row>
    <row r="349" spans="1:6" ht="15.75">
      <c r="A349" s="46" t="s">
        <v>11</v>
      </c>
      <c r="B349" s="12">
        <v>0</v>
      </c>
      <c r="C349" s="12">
        <v>0</v>
      </c>
      <c r="D349" s="12">
        <v>0</v>
      </c>
      <c r="E349" s="12">
        <v>29.86</v>
      </c>
      <c r="F349" s="41"/>
    </row>
    <row r="350" spans="1:6" ht="15.75">
      <c r="A350" s="51" t="s">
        <v>16</v>
      </c>
      <c r="B350" s="8">
        <f>SUM(B351)</f>
        <v>791349.35</v>
      </c>
      <c r="C350" s="8">
        <f>SUM(C351)</f>
        <v>0</v>
      </c>
      <c r="D350" s="8">
        <f>SUM(D351)</f>
        <v>791349.35</v>
      </c>
      <c r="E350" s="8">
        <f>SUM(E351)</f>
        <v>520612.97</v>
      </c>
      <c r="F350" s="41">
        <f>E350/D350</f>
        <v>0.6578800753421987</v>
      </c>
    </row>
    <row r="351" spans="1:6" s="52" customFormat="1" ht="15.75">
      <c r="A351" s="46" t="s">
        <v>17</v>
      </c>
      <c r="B351" s="12">
        <v>791349.35</v>
      </c>
      <c r="C351" s="12">
        <v>0</v>
      </c>
      <c r="D351" s="12">
        <v>791349.35</v>
      </c>
      <c r="E351" s="12">
        <v>520612.97</v>
      </c>
      <c r="F351" s="41">
        <f>E351/D351</f>
        <v>0.6578800753421987</v>
      </c>
    </row>
    <row r="352" spans="1:6" ht="15.75">
      <c r="A352" s="13" t="s">
        <v>13</v>
      </c>
      <c r="B352" s="21">
        <f>B347+B350</f>
        <v>805349.35</v>
      </c>
      <c r="C352" s="21">
        <f>C347+C350</f>
        <v>0</v>
      </c>
      <c r="D352" s="21">
        <f>D347+D350</f>
        <v>805349.35</v>
      </c>
      <c r="E352" s="21">
        <f>E347+E350</f>
        <v>546080.5599999999</v>
      </c>
      <c r="F352" s="11">
        <f>E352/D352</f>
        <v>0.6780666800066331</v>
      </c>
    </row>
    <row r="353" spans="1:6" s="39" customFormat="1" ht="21.75" customHeight="1">
      <c r="A353" s="28" t="s">
        <v>74</v>
      </c>
      <c r="B353" s="29"/>
      <c r="C353" s="29"/>
      <c r="D353" s="29"/>
      <c r="E353" s="29"/>
      <c r="F353" s="17"/>
    </row>
    <row r="354" spans="1:6" s="39" customFormat="1" ht="21.75" customHeight="1">
      <c r="A354" s="7" t="s">
        <v>7</v>
      </c>
      <c r="B354" s="8">
        <f>B355</f>
        <v>0</v>
      </c>
      <c r="C354" s="8">
        <f aca="true" t="shared" si="6" ref="C354:F355">C355</f>
        <v>0</v>
      </c>
      <c r="D354" s="8">
        <f t="shared" si="6"/>
        <v>0</v>
      </c>
      <c r="E354" s="8">
        <f t="shared" si="6"/>
        <v>39.4</v>
      </c>
      <c r="F354" s="8">
        <f t="shared" si="6"/>
        <v>1.0119855933168331</v>
      </c>
    </row>
    <row r="355" spans="1:6" s="39" customFormat="1" ht="21.75" customHeight="1">
      <c r="A355" s="46" t="s">
        <v>11</v>
      </c>
      <c r="B355" s="12">
        <v>0</v>
      </c>
      <c r="C355" s="12">
        <v>0</v>
      </c>
      <c r="D355" s="12">
        <v>0</v>
      </c>
      <c r="E355" s="12">
        <v>39.4</v>
      </c>
      <c r="F355" s="41">
        <f t="shared" si="6"/>
        <v>1.0119855933168331</v>
      </c>
    </row>
    <row r="356" spans="1:6" ht="15.75">
      <c r="A356" s="7" t="s">
        <v>36</v>
      </c>
      <c r="B356" s="53">
        <f>SUM(B357:B357)</f>
        <v>166867</v>
      </c>
      <c r="C356" s="53">
        <f>SUM(C357:C357)</f>
        <v>0</v>
      </c>
      <c r="D356" s="53">
        <f>SUM(D357:D357)</f>
        <v>166867</v>
      </c>
      <c r="E356" s="53">
        <f>SUM(E357:E357)</f>
        <v>168867</v>
      </c>
      <c r="F356" s="41">
        <f aca="true" t="shared" si="7" ref="F356:F364">E356/D356</f>
        <v>1.0119855933168331</v>
      </c>
    </row>
    <row r="357" spans="1:6" ht="15.75">
      <c r="A357" s="26" t="s">
        <v>40</v>
      </c>
      <c r="B357" s="54">
        <v>166867</v>
      </c>
      <c r="C357" s="54">
        <v>0</v>
      </c>
      <c r="D357" s="54">
        <v>166867</v>
      </c>
      <c r="E357" s="30">
        <v>168867</v>
      </c>
      <c r="F357" s="41">
        <f t="shared" si="7"/>
        <v>1.0119855933168331</v>
      </c>
    </row>
    <row r="358" spans="1:6" ht="15.75">
      <c r="A358" s="13" t="s">
        <v>13</v>
      </c>
      <c r="B358" s="21">
        <f>B356+B354</f>
        <v>166867</v>
      </c>
      <c r="C358" s="21">
        <f>C356+C354</f>
        <v>0</v>
      </c>
      <c r="D358" s="21">
        <f>D356+D354</f>
        <v>166867</v>
      </c>
      <c r="E358" s="21">
        <f>E356+E354</f>
        <v>168906.4</v>
      </c>
      <c r="F358" s="11">
        <f t="shared" si="7"/>
        <v>1.0122217095051746</v>
      </c>
    </row>
    <row r="359" spans="1:6" s="39" customFormat="1" ht="21.75" customHeight="1">
      <c r="A359" s="19" t="s">
        <v>75</v>
      </c>
      <c r="B359" s="31"/>
      <c r="C359" s="16"/>
      <c r="D359" s="16"/>
      <c r="E359" s="16"/>
      <c r="F359" s="17"/>
    </row>
    <row r="360" spans="1:6" ht="15.75">
      <c r="A360" s="7" t="s">
        <v>21</v>
      </c>
      <c r="B360" s="8">
        <f>SUM(B361:B361)</f>
        <v>0</v>
      </c>
      <c r="C360" s="8">
        <f>SUM(C361:C361)</f>
        <v>1795076.18</v>
      </c>
      <c r="D360" s="8">
        <f>SUM(D361:D361)</f>
        <v>1795076.18</v>
      </c>
      <c r="E360" s="8">
        <f>SUM(E361:E361)</f>
        <v>0</v>
      </c>
      <c r="F360" s="41">
        <f t="shared" si="7"/>
        <v>0</v>
      </c>
    </row>
    <row r="361" spans="1:6" ht="15.75">
      <c r="A361" s="15" t="s">
        <v>76</v>
      </c>
      <c r="B361" s="12">
        <v>0</v>
      </c>
      <c r="C361" s="12">
        <v>1795076.18</v>
      </c>
      <c r="D361" s="12">
        <v>1795076.18</v>
      </c>
      <c r="E361" s="12">
        <v>0</v>
      </c>
      <c r="F361" s="41">
        <f t="shared" si="7"/>
        <v>0</v>
      </c>
    </row>
    <row r="362" spans="1:6" ht="15.75">
      <c r="A362" s="13" t="s">
        <v>13</v>
      </c>
      <c r="B362" s="21">
        <f>B360</f>
        <v>0</v>
      </c>
      <c r="C362" s="21">
        <f>C360</f>
        <v>1795076.18</v>
      </c>
      <c r="D362" s="21">
        <f>D360</f>
        <v>1795076.18</v>
      </c>
      <c r="E362" s="21">
        <f>E360</f>
        <v>0</v>
      </c>
      <c r="F362" s="11">
        <f t="shared" si="7"/>
        <v>0</v>
      </c>
    </row>
    <row r="363" spans="1:6" ht="15.75">
      <c r="A363" s="7"/>
      <c r="B363" s="8"/>
      <c r="C363" s="8"/>
      <c r="D363" s="8"/>
      <c r="E363" s="8"/>
      <c r="F363" s="41"/>
    </row>
    <row r="364" spans="1:6" ht="30" customHeight="1">
      <c r="A364" s="32" t="s">
        <v>13</v>
      </c>
      <c r="B364" s="33">
        <f>B362+B358+B352+B345+B333+B327+B323+B304+B298+B289+B283+B270+B263+B258+B248+B243+B239+B203+B195+B188+B182+B174+B165+B155+B147+B139+B131+B123+B114+B106+B101+B97+B85+B77+B69+B60+B53+B43+B31+B21+B12</f>
        <v>327516943.7</v>
      </c>
      <c r="C364" s="33">
        <f>C362+C358+C352+C345+C333+C327+C323+C304+C298+C289+C283+C270+C263+C258+C248+C243+C239+C203+C195+C188+C182+C174+C165+C155+C147+C139+C131+C123+C114+C106+C101+C97+C85+C77+C69+C60+C53+C43+C31+C21+C12</f>
        <v>10569533.65</v>
      </c>
      <c r="D364" s="33">
        <f>D362+D358+D352+D345+D333+D327+D323+D304+D298+D289+D283+D270+D263+D258+D248+D243+D239+D203+D195+D188+D182+D174+D165+D155+D147+D139+D131+D123+D114+D106+D101+D97+D85+D77+D69+D60+D53+D43+D31+D21+D12</f>
        <v>338086477.34999996</v>
      </c>
      <c r="E364" s="33">
        <f>E362+E358+E352+E345+E333+E327+E323+E304+E298+E289+E283+E270+E263+E258+E248+E243+E239+E203+E195+E188+E182+E174+E165+E155+E147+E139+E131+E123+E114+E106+E101+E97+E85+E77+E69+E60+E53+E43+E31+E21+E12+E209</f>
        <v>302915873.1200001</v>
      </c>
      <c r="F364" s="34">
        <f t="shared" si="7"/>
        <v>0.8959715735876952</v>
      </c>
    </row>
    <row r="365" spans="1:6" ht="15.75">
      <c r="A365" s="55"/>
      <c r="B365" s="56"/>
      <c r="C365" s="56"/>
      <c r="D365" s="56"/>
      <c r="E365" s="35"/>
      <c r="F365" s="57"/>
    </row>
    <row r="366" spans="1:6" ht="15.75">
      <c r="A366" s="55"/>
      <c r="B366" s="56"/>
      <c r="C366" s="56"/>
      <c r="D366" s="56"/>
      <c r="E366" s="58"/>
      <c r="F366" s="57"/>
    </row>
    <row r="367" spans="1:6" ht="15.75">
      <c r="A367" s="55" t="s">
        <v>92</v>
      </c>
      <c r="B367" s="56"/>
      <c r="C367" s="56"/>
      <c r="D367" s="56"/>
      <c r="E367" s="35"/>
      <c r="F367" s="57"/>
    </row>
    <row r="368" spans="1:6" ht="15.75">
      <c r="A368" s="55" t="s">
        <v>77</v>
      </c>
      <c r="B368" s="56"/>
      <c r="C368" s="59"/>
      <c r="D368" s="56"/>
      <c r="E368" s="35"/>
      <c r="F368" s="57"/>
    </row>
    <row r="369" ht="20.25" customHeight="1">
      <c r="A369" s="37" t="s">
        <v>95</v>
      </c>
    </row>
    <row r="370" ht="15.75">
      <c r="E370" s="42"/>
    </row>
  </sheetData>
  <sheetProtection/>
  <mergeCells count="4">
    <mergeCell ref="A1:F1"/>
    <mergeCell ref="A189:B189"/>
    <mergeCell ref="A205:F205"/>
    <mergeCell ref="A183:B183"/>
  </mergeCells>
  <printOptions/>
  <pageMargins left="0.7086614173228347" right="0.7086614173228347" top="0.7480314960629921" bottom="0.5905511811023623" header="0.31496062992125984" footer="0.4330708661417323"/>
  <pageSetup fitToHeight="14" fitToWidth="1" horizontalDpi="600" verticalDpi="600" orientation="portrait" paperSize="9" scale="58" r:id="rId1"/>
  <ignoredErrors>
    <ignoredError sqref="B23:C23 E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upm</cp:lastModifiedBy>
  <cp:lastPrinted>2015-07-14T11:29:58Z</cp:lastPrinted>
  <dcterms:modified xsi:type="dcterms:W3CDTF">2018-01-17T09:22:48Z</dcterms:modified>
  <cp:category/>
  <cp:version/>
  <cp:contentType/>
  <cp:contentStatus/>
</cp:coreProperties>
</file>