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ÑO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<sst xmlns="http://schemas.openxmlformats.org/spreadsheetml/2006/main" count="69" uniqueCount="53">
  <si>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UNIVERSIDAD POLITÉCNICA DE MADRID - SERVICIO DE RETRIBUCIONES Y PAGOS</t>
  </si>
  <si>
    <t xml:space="preserve"> CATEDRÁTICOS DE</t>
  </si>
  <si>
    <t>P. Extra</t>
  </si>
  <si>
    <r>
      <t xml:space="preserve">   </t>
    </r>
    <r>
      <rPr>
        <b/>
        <u val="single"/>
        <sz val="10"/>
        <rFont val="Arial"/>
        <family val="2"/>
      </rPr>
      <t>COMPLEMENTO ESPECÍFICO POR CARGO ACADÉMICO</t>
    </r>
    <r>
      <rPr>
        <b/>
        <sz val="10"/>
        <rFont val="Arial"/>
        <family val="2"/>
      </rPr>
      <t>:</t>
    </r>
  </si>
  <si>
    <t xml:space="preserve"> CATEDRÁTICOS DE UNIVERSIDAD (Nivel 29)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</si>
  <si>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UNIVERSIDAD Y CATEDRÁTICOS DE E.U. (Nivel 27) 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</si>
  <si>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ESCUELA UNIVERSITARIA (Nivel 26) ........................................................................................................................................................................................................................................................</t>
  </si>
  <si>
    <t>RETRIBUCIONES DEL PERSONAL DOCENTE</t>
  </si>
  <si>
    <t xml:space="preserve"> </t>
  </si>
  <si>
    <t>CUERPO</t>
  </si>
  <si>
    <t>NIV.</t>
  </si>
  <si>
    <t>DED.</t>
  </si>
  <si>
    <t>SUELDO</t>
  </si>
  <si>
    <t>TRIENIOS</t>
  </si>
  <si>
    <t>TC</t>
  </si>
  <si>
    <t>6H</t>
  </si>
  <si>
    <t>5H</t>
  </si>
  <si>
    <t>4H</t>
  </si>
  <si>
    <t>3H</t>
  </si>
  <si>
    <t xml:space="preserve"> PROF.TITULAR DE U.</t>
  </si>
  <si>
    <t xml:space="preserve"> CATED. DE E.U.</t>
  </si>
  <si>
    <t xml:space="preserve"> PROF. TITULARES</t>
  </si>
  <si>
    <t xml:space="preserve"> DE E.U.</t>
  </si>
  <si>
    <t xml:space="preserve"> MAEST. DE TALLER</t>
  </si>
  <si>
    <t xml:space="preserve"> TC</t>
  </si>
  <si>
    <t>Mensual</t>
  </si>
  <si>
    <t>Trienios</t>
  </si>
  <si>
    <r>
      <t xml:space="preserve">  </t>
    </r>
    <r>
      <rPr>
        <b/>
        <u val="single"/>
        <sz val="10"/>
        <rFont val="Arial"/>
        <family val="2"/>
      </rPr>
      <t>COMPLEMENTO ESPECÍFICO POR MÉRITOS DOCENTES</t>
    </r>
    <r>
      <rPr>
        <b/>
        <sz val="10"/>
        <rFont val="Arial"/>
        <family val="2"/>
      </rPr>
      <t xml:space="preserve"> (Módulos)</t>
    </r>
  </si>
  <si>
    <r>
      <t xml:space="preserve">  </t>
    </r>
    <r>
      <rPr>
        <b/>
        <u val="single"/>
        <sz val="10"/>
        <rFont val="Arial"/>
        <family val="2"/>
      </rPr>
      <t>COMPLEMENTO DE PRODUCTIVIDAD POR LA ACTIVIDAD INVESTIGADORA</t>
    </r>
    <r>
      <rPr>
        <b/>
        <sz val="10"/>
        <rFont val="Arial"/>
        <family val="2"/>
      </rPr>
      <t xml:space="preserve"> (Investigación)</t>
    </r>
  </si>
  <si>
    <t>C56</t>
  </si>
  <si>
    <t>C57</t>
  </si>
  <si>
    <t>RECTOR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</si>
  <si>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DECANO Y DIRECTOR DE FACULTAD, E.T.S., E.U. Y COLEGIO UNIVERSITARIO .................................................................................................................................................................................................................................</t>
  </si>
  <si>
    <t>VICEDECANO, SUBDIRECTOR Y SECRETARIO DE LOS MISMOS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</si>
  <si>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ADJUNTO VICERRECTOR Y ADJUNTO AL DEFENSOR UNIVERSITARIO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</si>
  <si>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INSTITUTO UNIVERSITARIO .....................................................................................................................................................................................................................................</t>
  </si>
  <si>
    <t>DIRECTOR DE INSTITUTO UNIVERSITARIO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</si>
  <si>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CENTRO I+D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</si>
  <si>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DEPARTAMENTO / ADJUNTO AL COORDINADOR DE DEPARTAMENTO .....................................................................................................................................................................................................................................</t>
  </si>
  <si>
    <t>DIRECTOR DE DEPARTAMENTO / COORDINADOR DE DEPARTAMENTO 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</si>
  <si>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-</t>
  </si>
  <si>
    <r>
      <t xml:space="preserve">NUMERARIO E INTERINO AÑO 2021 </t>
    </r>
    <r>
      <rPr>
        <sz val="18"/>
        <rFont val="Arial"/>
        <family val="2"/>
      </rPr>
      <t>(Subida del 0,9 %)</t>
    </r>
  </si>
  <si>
    <r>
      <rPr>
        <b/>
        <u val="single"/>
        <sz val="10"/>
        <rFont val="Arial"/>
        <family val="2"/>
      </rPr>
      <t>EL COMPLEMENTO AUTONÓMICO</t>
    </r>
    <r>
      <rPr>
        <b/>
        <sz val="10"/>
        <rFont val="Arial"/>
        <family val="2"/>
      </rPr>
      <t>: SI HA CUMPLIDO EN LOS ÚLTIMOS 6 AÑOS UN SEXENIO, SE INCREMENTA  21,00 € = 326,15 €</t>
    </r>
  </si>
  <si>
    <t xml:space="preserve"> UNIVERSIDAD</t>
  </si>
  <si>
    <t>Cpto. Destino</t>
  </si>
  <si>
    <t>Cpto. Específico</t>
  </si>
  <si>
    <t>Cpto. Autonómico</t>
  </si>
  <si>
    <t>Total mensual</t>
  </si>
  <si>
    <t>Total anual</t>
  </si>
  <si>
    <t>Paga extra Sueldo</t>
  </si>
  <si>
    <t>Paga extra Cpto Destino</t>
  </si>
  <si>
    <t>Paga extra Cpto Específico</t>
  </si>
  <si>
    <t>VICERRECT, SECRT GRAL, ADJUNTO y DELEGADO AL RECTOR, DTOR GABINETE Y DEFENSOR UNIVERSIT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</si>
</sst>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\-"/>
    <numFmt numFmtId="181" formatCode="0.000"/>
    <numFmt numFmtId="182" formatCode="#,##0.000"/>
    <numFmt numFmtId="183" formatCode="#,##0.00\ [$€-1];[Red]\-#,##0.00\ [$€-1]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dotted"/>
      <right style="dotted"/>
      <top style="thick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thick"/>
      <right style="thick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2" fillId="0" borderId="0" xfId="0" applyNumberFormat="1" applyFont="1" applyFill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4" fontId="5" fillId="34" borderId="18" xfId="0" applyNumberFormat="1" applyFont="1" applyFill="1" applyBorder="1" applyAlignment="1">
      <alignment horizontal="center"/>
    </xf>
    <xf numFmtId="4" fontId="5" fillId="35" borderId="19" xfId="0" applyNumberFormat="1" applyFont="1" applyFill="1" applyBorder="1" applyAlignment="1">
      <alignment horizontal="center"/>
    </xf>
    <xf numFmtId="4" fontId="5" fillId="34" borderId="20" xfId="0" applyNumberFormat="1" applyFont="1" applyFill="1" applyBorder="1" applyAlignment="1">
      <alignment horizontal="center"/>
    </xf>
    <xf numFmtId="4" fontId="5" fillId="35" borderId="21" xfId="0" applyNumberFormat="1" applyFont="1" applyFill="1" applyBorder="1" applyAlignment="1">
      <alignment horizontal="center"/>
    </xf>
    <xf numFmtId="4" fontId="5" fillId="34" borderId="22" xfId="0" applyNumberFormat="1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2" fillId="34" borderId="18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center"/>
    </xf>
    <xf numFmtId="4" fontId="2" fillId="35" borderId="19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4" borderId="22" xfId="0" applyNumberFormat="1" applyFont="1" applyFill="1" applyBorder="1" applyAlignment="1">
      <alignment horizontal="center"/>
    </xf>
    <xf numFmtId="4" fontId="2" fillId="35" borderId="26" xfId="0" applyNumberFormat="1" applyFont="1" applyFill="1" applyBorder="1" applyAlignment="1">
      <alignment horizontal="center"/>
    </xf>
    <xf numFmtId="4" fontId="2" fillId="35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2" fontId="2" fillId="0" borderId="27" xfId="0" applyNumberFormat="1" applyFont="1" applyBorder="1" applyAlignment="1" quotePrefix="1">
      <alignment horizontal="center"/>
    </xf>
    <xf numFmtId="0" fontId="2" fillId="0" borderId="14" xfId="0" applyFont="1" applyFill="1" applyBorder="1" applyAlignment="1">
      <alignment horizontal="left" indent="1"/>
    </xf>
    <xf numFmtId="0" fontId="2" fillId="0" borderId="28" xfId="0" applyFont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35" borderId="35" xfId="0" applyNumberFormat="1" applyFont="1" applyFill="1" applyBorder="1" applyAlignment="1">
      <alignment horizontal="center"/>
    </xf>
    <xf numFmtId="4" fontId="2" fillId="35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" fontId="2" fillId="34" borderId="39" xfId="0" applyNumberFormat="1" applyFont="1" applyFill="1" applyBorder="1" applyAlignment="1">
      <alignment horizontal="center"/>
    </xf>
    <xf numFmtId="4" fontId="2" fillId="35" borderId="40" xfId="0" applyNumberFormat="1" applyFont="1" applyFill="1" applyBorder="1" applyAlignment="1">
      <alignment horizontal="center"/>
    </xf>
    <xf numFmtId="4" fontId="2" fillId="35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4" fontId="15" fillId="34" borderId="42" xfId="0" applyNumberFormat="1" applyFont="1" applyFill="1" applyBorder="1" applyAlignment="1">
      <alignment horizontal="center"/>
    </xf>
    <xf numFmtId="4" fontId="15" fillId="34" borderId="11" xfId="0" applyNumberFormat="1" applyFont="1" applyFill="1" applyBorder="1" applyAlignment="1">
      <alignment horizontal="center"/>
    </xf>
    <xf numFmtId="4" fontId="15" fillId="34" borderId="37" xfId="0" applyNumberFormat="1" applyFont="1" applyFill="1" applyBorder="1" applyAlignment="1">
      <alignment horizontal="center"/>
    </xf>
    <xf numFmtId="4" fontId="5" fillId="35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="91" zoomScaleNormal="91" zoomScalePageLayoutView="0" workbookViewId="0" topLeftCell="A1">
      <selection activeCell="O35" sqref="O35"/>
    </sheetView>
  </sheetViews>
  <sheetFormatPr defaultColWidth="11.421875" defaultRowHeight="12.75"/>
  <cols>
    <col min="1" max="1" width="20.7109375" style="1" customWidth="1"/>
    <col min="2" max="2" width="4.7109375" style="1" customWidth="1"/>
    <col min="3" max="3" width="4.28125" style="1" bestFit="1" customWidth="1"/>
    <col min="4" max="5" width="9.57421875" style="28" customWidth="1"/>
    <col min="6" max="6" width="8.7109375" style="1" customWidth="1"/>
    <col min="7" max="7" width="11.140625" style="28" customWidth="1"/>
    <col min="8" max="8" width="9.8515625" style="28" customWidth="1"/>
    <col min="9" max="9" width="11.00390625" style="28" customWidth="1"/>
    <col min="10" max="10" width="11.421875" style="1" customWidth="1"/>
    <col min="11" max="11" width="13.28125" style="1" customWidth="1"/>
    <col min="12" max="12" width="13.421875" style="1" customWidth="1"/>
    <col min="13" max="14" width="9.00390625" style="1" customWidth="1"/>
    <col min="15" max="16384" width="11.421875" style="1" customWidth="1"/>
  </cols>
  <sheetData>
    <row r="1" spans="1:14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3.25">
      <c r="A3" s="116" t="s">
        <v>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3.25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2" ht="9.75" customHeight="1" thickBot="1">
      <c r="A5" s="2"/>
      <c r="B5" s="3"/>
      <c r="C5" s="3"/>
      <c r="D5" s="29"/>
      <c r="E5" s="29"/>
      <c r="F5" s="3"/>
      <c r="G5" s="3"/>
      <c r="H5" s="24"/>
      <c r="I5" s="4"/>
      <c r="L5" s="90"/>
    </row>
    <row r="6" spans="1:14" ht="15.75" customHeight="1" thickTop="1">
      <c r="A6" s="5" t="s">
        <v>8</v>
      </c>
      <c r="B6" s="5"/>
      <c r="C6" s="22"/>
      <c r="D6" s="112" t="s">
        <v>12</v>
      </c>
      <c r="E6" s="109" t="s">
        <v>49</v>
      </c>
      <c r="F6" s="112" t="s">
        <v>44</v>
      </c>
      <c r="G6" s="109" t="s">
        <v>50</v>
      </c>
      <c r="H6" s="112" t="s">
        <v>45</v>
      </c>
      <c r="I6" s="109" t="s">
        <v>51</v>
      </c>
      <c r="J6" s="112" t="s">
        <v>46</v>
      </c>
      <c r="K6" s="112" t="s">
        <v>47</v>
      </c>
      <c r="L6" s="112" t="s">
        <v>48</v>
      </c>
      <c r="M6" s="52"/>
      <c r="N6" s="53" t="s">
        <v>2</v>
      </c>
    </row>
    <row r="7" spans="1:14" ht="15.75" customHeight="1">
      <c r="A7" s="6" t="s">
        <v>9</v>
      </c>
      <c r="B7" s="6" t="s">
        <v>10</v>
      </c>
      <c r="C7" s="23" t="s">
        <v>11</v>
      </c>
      <c r="D7" s="113"/>
      <c r="E7" s="110"/>
      <c r="F7" s="113"/>
      <c r="G7" s="110"/>
      <c r="H7" s="113"/>
      <c r="I7" s="110"/>
      <c r="J7" s="113"/>
      <c r="K7" s="113"/>
      <c r="L7" s="113"/>
      <c r="M7" s="54" t="s">
        <v>13</v>
      </c>
      <c r="N7" s="55" t="s">
        <v>26</v>
      </c>
    </row>
    <row r="8" spans="1:14" s="32" customFormat="1" ht="12" customHeight="1" thickBot="1">
      <c r="A8" s="30"/>
      <c r="B8" s="30"/>
      <c r="C8" s="31"/>
      <c r="D8" s="114"/>
      <c r="E8" s="111"/>
      <c r="F8" s="114"/>
      <c r="G8" s="111"/>
      <c r="H8" s="114"/>
      <c r="I8" s="111"/>
      <c r="J8" s="114"/>
      <c r="K8" s="114"/>
      <c r="L8" s="114"/>
      <c r="M8" s="56"/>
      <c r="N8" s="57"/>
    </row>
    <row r="9" spans="1:14" ht="15.75" thickTop="1">
      <c r="A9" s="7" t="s">
        <v>1</v>
      </c>
      <c r="B9" s="8">
        <v>29</v>
      </c>
      <c r="C9" s="8" t="s">
        <v>14</v>
      </c>
      <c r="D9" s="59">
        <v>1214.39</v>
      </c>
      <c r="E9" s="60">
        <v>749.38</v>
      </c>
      <c r="F9" s="59">
        <v>951.46</v>
      </c>
      <c r="G9" s="63">
        <f>F9</f>
        <v>951.46</v>
      </c>
      <c r="H9" s="59">
        <v>1072.74</v>
      </c>
      <c r="I9" s="61">
        <f>H9</f>
        <v>1072.74</v>
      </c>
      <c r="J9" s="91">
        <v>305.15</v>
      </c>
      <c r="K9" s="105">
        <f aca="true" t="shared" si="0" ref="K9:K24">D9+F9+H9+J9</f>
        <v>3543.7400000000002</v>
      </c>
      <c r="L9" s="105">
        <f>(D9+F9+H9+J9)*12+(E9+G9+I9)*2</f>
        <v>48072.04000000001</v>
      </c>
      <c r="M9" s="59">
        <v>46.74</v>
      </c>
      <c r="N9" s="61">
        <v>28.85</v>
      </c>
    </row>
    <row r="10" spans="1:14" ht="15">
      <c r="A10" s="9" t="s">
        <v>43</v>
      </c>
      <c r="B10" s="10"/>
      <c r="C10" s="100" t="s">
        <v>15</v>
      </c>
      <c r="D10" s="101">
        <f>ROUND(D9*43.32%,2)</f>
        <v>526.07</v>
      </c>
      <c r="E10" s="102">
        <f>ROUND(E9*43.32%,2)+0.01</f>
        <v>324.64</v>
      </c>
      <c r="F10" s="101">
        <f>ROUND(($F$9*12+$H$9*12)*43.32%/12,2)</f>
        <v>876.88</v>
      </c>
      <c r="G10" s="102">
        <f aca="true" t="shared" si="1" ref="G10:G24">F10</f>
        <v>876.88</v>
      </c>
      <c r="H10" s="101">
        <v>0</v>
      </c>
      <c r="I10" s="103">
        <v>0</v>
      </c>
      <c r="J10" s="104">
        <v>97.65</v>
      </c>
      <c r="K10" s="106">
        <f t="shared" si="0"/>
        <v>1500.6000000000001</v>
      </c>
      <c r="L10" s="106">
        <f aca="true" t="shared" si="2" ref="L10:L24">(D10+F10+H10+J10)*12+(E10+G10+I10)*2</f>
        <v>20410.24</v>
      </c>
      <c r="M10" s="101">
        <f>ROUND(M9*43.32%,2)</f>
        <v>20.25</v>
      </c>
      <c r="N10" s="103">
        <f>ROUND(N9*43.32%,2)</f>
        <v>12.5</v>
      </c>
    </row>
    <row r="11" spans="1:14" ht="15">
      <c r="A11" s="45"/>
      <c r="B11" s="44"/>
      <c r="C11" s="100" t="s">
        <v>16</v>
      </c>
      <c r="D11" s="101">
        <f>ROUND(D9*36.1%,2)+0.01</f>
        <v>438.4</v>
      </c>
      <c r="E11" s="102">
        <f>ROUND(E9*36.1%,2)-0.01</f>
        <v>270.52</v>
      </c>
      <c r="F11" s="101">
        <f>ROUND(($F$9*12+$H$9*12)*36.1%/12,2)</f>
        <v>730.74</v>
      </c>
      <c r="G11" s="102">
        <f t="shared" si="1"/>
        <v>730.74</v>
      </c>
      <c r="H11" s="101">
        <v>0</v>
      </c>
      <c r="I11" s="103">
        <v>0</v>
      </c>
      <c r="J11" s="104">
        <v>81.37</v>
      </c>
      <c r="K11" s="106">
        <f t="shared" si="0"/>
        <v>1250.5099999999998</v>
      </c>
      <c r="L11" s="106">
        <f t="shared" si="2"/>
        <v>17008.639999999996</v>
      </c>
      <c r="M11" s="101">
        <f>ROUND(M9*36.1%,2)</f>
        <v>16.87</v>
      </c>
      <c r="N11" s="103">
        <f>ROUND(N9*36.1%,2)</f>
        <v>10.41</v>
      </c>
    </row>
    <row r="12" spans="1:14" ht="15">
      <c r="A12" s="9"/>
      <c r="B12" s="10"/>
      <c r="C12" s="100" t="s">
        <v>17</v>
      </c>
      <c r="D12" s="101">
        <f>ROUND(D9*28.88%,2)</f>
        <v>350.72</v>
      </c>
      <c r="E12" s="102">
        <f>ROUND(E9*28.88%,2)</f>
        <v>216.42</v>
      </c>
      <c r="F12" s="101">
        <f>ROUND(($F$9*12+$H$9*12)*28.88%/12,2)-0.01</f>
        <v>584.58</v>
      </c>
      <c r="G12" s="102">
        <f t="shared" si="1"/>
        <v>584.58</v>
      </c>
      <c r="H12" s="101">
        <v>0</v>
      </c>
      <c r="I12" s="103">
        <v>0</v>
      </c>
      <c r="J12" s="104">
        <v>65.1</v>
      </c>
      <c r="K12" s="106">
        <f t="shared" si="0"/>
        <v>1000.4000000000001</v>
      </c>
      <c r="L12" s="106">
        <f t="shared" si="2"/>
        <v>13606.800000000001</v>
      </c>
      <c r="M12" s="101">
        <f>ROUND(M9*28.88%,2)</f>
        <v>13.5</v>
      </c>
      <c r="N12" s="103">
        <f>ROUND(N9*28.88%,2)</f>
        <v>8.33</v>
      </c>
    </row>
    <row r="13" spans="1:14" ht="15.75" thickBot="1">
      <c r="A13" s="46"/>
      <c r="B13" s="12"/>
      <c r="C13" s="12" t="s">
        <v>18</v>
      </c>
      <c r="D13" s="65">
        <f>ROUND(D9*21.66%,2)</f>
        <v>263.04</v>
      </c>
      <c r="E13" s="66">
        <f>ROUND(E9*21.66%,2)</f>
        <v>162.32</v>
      </c>
      <c r="F13" s="62">
        <f>ROUND(($F$9*12+$H$9*12)*21.66%/12,2)</f>
        <v>438.44</v>
      </c>
      <c r="G13" s="66">
        <f t="shared" si="1"/>
        <v>438.44</v>
      </c>
      <c r="H13" s="65">
        <v>0</v>
      </c>
      <c r="I13" s="64">
        <v>0</v>
      </c>
      <c r="J13" s="92">
        <v>48.83</v>
      </c>
      <c r="K13" s="107">
        <f t="shared" si="0"/>
        <v>750.3100000000001</v>
      </c>
      <c r="L13" s="107">
        <f t="shared" si="2"/>
        <v>10205.240000000002</v>
      </c>
      <c r="M13" s="62">
        <f>ROUND(M9*21.66%,2)</f>
        <v>10.12</v>
      </c>
      <c r="N13" s="67">
        <f>ROUND(N9*21.66%,2)</f>
        <v>6.25</v>
      </c>
    </row>
    <row r="14" spans="1:14" ht="15.75" thickTop="1">
      <c r="A14" s="7" t="s">
        <v>19</v>
      </c>
      <c r="B14" s="8">
        <v>27</v>
      </c>
      <c r="C14" s="8" t="s">
        <v>14</v>
      </c>
      <c r="D14" s="59">
        <v>1214.39</v>
      </c>
      <c r="E14" s="60">
        <v>749.38</v>
      </c>
      <c r="F14" s="59">
        <v>871.43</v>
      </c>
      <c r="G14" s="63">
        <f t="shared" si="1"/>
        <v>871.43</v>
      </c>
      <c r="H14" s="59">
        <v>500.46</v>
      </c>
      <c r="I14" s="61">
        <f>H14</f>
        <v>500.46</v>
      </c>
      <c r="J14" s="91">
        <v>305.15</v>
      </c>
      <c r="K14" s="105">
        <f t="shared" si="0"/>
        <v>2891.4300000000003</v>
      </c>
      <c r="L14" s="105">
        <f t="shared" si="2"/>
        <v>38939.700000000004</v>
      </c>
      <c r="M14" s="59">
        <v>46.74</v>
      </c>
      <c r="N14" s="61">
        <v>28.85</v>
      </c>
    </row>
    <row r="15" spans="1:14" ht="15">
      <c r="A15" s="9" t="s">
        <v>20</v>
      </c>
      <c r="B15" s="10"/>
      <c r="C15" s="100" t="s">
        <v>15</v>
      </c>
      <c r="D15" s="101">
        <f>ROUND(D14*43.32%,2)</f>
        <v>526.07</v>
      </c>
      <c r="E15" s="102">
        <f>ROUND(E14*43.32%,2)+0.01</f>
        <v>324.64</v>
      </c>
      <c r="F15" s="101">
        <f>ROUND(($F$14*12+$H$14*12)*43.32%/12,2)</f>
        <v>594.3</v>
      </c>
      <c r="G15" s="102">
        <f t="shared" si="1"/>
        <v>594.3</v>
      </c>
      <c r="H15" s="101">
        <v>0</v>
      </c>
      <c r="I15" s="103">
        <v>0</v>
      </c>
      <c r="J15" s="104">
        <v>97.65</v>
      </c>
      <c r="K15" s="106">
        <f t="shared" si="0"/>
        <v>1218.02</v>
      </c>
      <c r="L15" s="106">
        <f t="shared" si="2"/>
        <v>16454.12</v>
      </c>
      <c r="M15" s="101">
        <f>ROUND(M14*43.32%,2)</f>
        <v>20.25</v>
      </c>
      <c r="N15" s="103">
        <f>ROUND(N14*43.32%,2)</f>
        <v>12.5</v>
      </c>
    </row>
    <row r="16" spans="1:14" ht="15">
      <c r="A16" s="9" t="s">
        <v>8</v>
      </c>
      <c r="B16" s="10"/>
      <c r="C16" s="100" t="s">
        <v>16</v>
      </c>
      <c r="D16" s="101">
        <f>ROUND(D14*36.1%,2)+0.01</f>
        <v>438.4</v>
      </c>
      <c r="E16" s="102">
        <f>ROUND(E14*36.1%,2)-0.01</f>
        <v>270.52</v>
      </c>
      <c r="F16" s="101">
        <f>ROUND(($F$14*12+$H$14*12)*36.1%/12,2)+0.01</f>
        <v>495.26</v>
      </c>
      <c r="G16" s="102">
        <f t="shared" si="1"/>
        <v>495.26</v>
      </c>
      <c r="H16" s="101">
        <v>0</v>
      </c>
      <c r="I16" s="103">
        <v>0</v>
      </c>
      <c r="J16" s="104">
        <v>81.37</v>
      </c>
      <c r="K16" s="106">
        <f t="shared" si="0"/>
        <v>1015.03</v>
      </c>
      <c r="L16" s="106">
        <f t="shared" si="2"/>
        <v>13711.92</v>
      </c>
      <c r="M16" s="101">
        <f>ROUND(M14*36.1%,2)</f>
        <v>16.87</v>
      </c>
      <c r="N16" s="103">
        <f>ROUND(N14*36.1%,2)</f>
        <v>10.41</v>
      </c>
    </row>
    <row r="17" spans="1:14" ht="15">
      <c r="A17" s="9"/>
      <c r="B17" s="10"/>
      <c r="C17" s="100" t="s">
        <v>17</v>
      </c>
      <c r="D17" s="101">
        <f>ROUND(D14*28.88%,2)</f>
        <v>350.72</v>
      </c>
      <c r="E17" s="102">
        <f>ROUND(E14*28.88%,2)</f>
        <v>216.42</v>
      </c>
      <c r="F17" s="101">
        <f>ROUND(($F$14*12+$H$14*12)*28.88%/12,2)</f>
        <v>396.2</v>
      </c>
      <c r="G17" s="102">
        <f t="shared" si="1"/>
        <v>396.2</v>
      </c>
      <c r="H17" s="101">
        <v>0</v>
      </c>
      <c r="I17" s="103">
        <v>0</v>
      </c>
      <c r="J17" s="104">
        <v>65.1</v>
      </c>
      <c r="K17" s="106">
        <f t="shared" si="0"/>
        <v>812.0200000000001</v>
      </c>
      <c r="L17" s="106">
        <f t="shared" si="2"/>
        <v>10969.480000000001</v>
      </c>
      <c r="M17" s="101">
        <f>ROUND(M14*28.88%,2)</f>
        <v>13.5</v>
      </c>
      <c r="N17" s="103">
        <f>ROUND(N14*28.88%,2)</f>
        <v>8.33</v>
      </c>
    </row>
    <row r="18" spans="1:14" ht="15.75" thickBot="1">
      <c r="A18" s="11"/>
      <c r="B18" s="12"/>
      <c r="C18" s="12" t="s">
        <v>18</v>
      </c>
      <c r="D18" s="65">
        <f>ROUND(D14*21.66%,2)</f>
        <v>263.04</v>
      </c>
      <c r="E18" s="66">
        <f>ROUND(E14*21.66%,2)</f>
        <v>162.32</v>
      </c>
      <c r="F18" s="62">
        <f>ROUND(($F$14*12+$H$14*12)*21.66%/12,2)</f>
        <v>297.15</v>
      </c>
      <c r="G18" s="66">
        <f t="shared" si="1"/>
        <v>297.15</v>
      </c>
      <c r="H18" s="65">
        <v>0</v>
      </c>
      <c r="I18" s="64">
        <v>0</v>
      </c>
      <c r="J18" s="92">
        <v>48.83</v>
      </c>
      <c r="K18" s="107">
        <f t="shared" si="0"/>
        <v>609.0200000000001</v>
      </c>
      <c r="L18" s="107">
        <f t="shared" si="2"/>
        <v>8227.180000000002</v>
      </c>
      <c r="M18" s="62">
        <f>ROUND(M14*21.66%,2)</f>
        <v>10.12</v>
      </c>
      <c r="N18" s="64">
        <f>ROUND(N14*21.66%,2)</f>
        <v>6.25</v>
      </c>
    </row>
    <row r="19" spans="1:14" ht="15.75" thickTop="1">
      <c r="A19" s="7" t="s">
        <v>21</v>
      </c>
      <c r="B19" s="8">
        <v>26</v>
      </c>
      <c r="C19" s="8" t="s">
        <v>14</v>
      </c>
      <c r="D19" s="59">
        <v>1214.39</v>
      </c>
      <c r="E19" s="60">
        <v>749.38</v>
      </c>
      <c r="F19" s="59">
        <v>764.54</v>
      </c>
      <c r="G19" s="63">
        <f t="shared" si="1"/>
        <v>764.54</v>
      </c>
      <c r="H19" s="59">
        <v>308.98</v>
      </c>
      <c r="I19" s="61">
        <f>H19</f>
        <v>308.98</v>
      </c>
      <c r="J19" s="91">
        <v>305.15</v>
      </c>
      <c r="K19" s="105">
        <f t="shared" si="0"/>
        <v>2593.06</v>
      </c>
      <c r="L19" s="105">
        <f t="shared" si="2"/>
        <v>34762.520000000004</v>
      </c>
      <c r="M19" s="59">
        <v>46.74</v>
      </c>
      <c r="N19" s="61">
        <v>28.85</v>
      </c>
    </row>
    <row r="20" spans="1:14" ht="15">
      <c r="A20" s="9" t="s">
        <v>22</v>
      </c>
      <c r="B20" s="10"/>
      <c r="C20" s="100" t="s">
        <v>15</v>
      </c>
      <c r="D20" s="101">
        <f>ROUND(D19*43.32%,2)</f>
        <v>526.07</v>
      </c>
      <c r="E20" s="102">
        <f>ROUND(E19*43.32%,2)+0.01</f>
        <v>324.64</v>
      </c>
      <c r="F20" s="101">
        <f>ROUND(($F$19*12+$H$19*12)*43.32%/12,2)</f>
        <v>465.05</v>
      </c>
      <c r="G20" s="102">
        <f t="shared" si="1"/>
        <v>465.05</v>
      </c>
      <c r="H20" s="101">
        <v>0</v>
      </c>
      <c r="I20" s="103">
        <v>0</v>
      </c>
      <c r="J20" s="104">
        <v>97.65</v>
      </c>
      <c r="K20" s="106">
        <f t="shared" si="0"/>
        <v>1088.7700000000002</v>
      </c>
      <c r="L20" s="106">
        <f t="shared" si="2"/>
        <v>14644.620000000003</v>
      </c>
      <c r="M20" s="101">
        <f>ROUND(M19*43.32%,2)</f>
        <v>20.25</v>
      </c>
      <c r="N20" s="103">
        <f>ROUND(N19*43.32%,2)</f>
        <v>12.5</v>
      </c>
    </row>
    <row r="21" spans="1:14" ht="15">
      <c r="A21" s="9"/>
      <c r="B21" s="13"/>
      <c r="C21" s="100" t="s">
        <v>16</v>
      </c>
      <c r="D21" s="101">
        <f>ROUND(D19*36.1%,2)+0.01</f>
        <v>438.4</v>
      </c>
      <c r="E21" s="102">
        <f>ROUND(E19*36.1%,2)-0.01</f>
        <v>270.52</v>
      </c>
      <c r="F21" s="101">
        <f>ROUND(($F$19*12+$H$19*12)*36.1%/12,2)</f>
        <v>387.54</v>
      </c>
      <c r="G21" s="102">
        <f t="shared" si="1"/>
        <v>387.54</v>
      </c>
      <c r="H21" s="101">
        <v>0</v>
      </c>
      <c r="I21" s="103">
        <v>0</v>
      </c>
      <c r="J21" s="104">
        <v>81.37</v>
      </c>
      <c r="K21" s="106">
        <f t="shared" si="0"/>
        <v>907.3100000000001</v>
      </c>
      <c r="L21" s="106">
        <f t="shared" si="2"/>
        <v>12203.84</v>
      </c>
      <c r="M21" s="101">
        <f>ROUND(M19*36.1%,2)</f>
        <v>16.87</v>
      </c>
      <c r="N21" s="103">
        <f>ROUND(N19*36.1%,2)</f>
        <v>10.41</v>
      </c>
    </row>
    <row r="22" spans="1:14" ht="15">
      <c r="A22" s="9"/>
      <c r="B22" s="13"/>
      <c r="C22" s="100" t="s">
        <v>17</v>
      </c>
      <c r="D22" s="101">
        <f>ROUND(D19*28.88%,2)</f>
        <v>350.72</v>
      </c>
      <c r="E22" s="102">
        <f>ROUND(E19*28.88%,2)</f>
        <v>216.42</v>
      </c>
      <c r="F22" s="101">
        <f>ROUND(($F$19*12+$H$19*12)*28.88%/12,2)+0.01</f>
        <v>310.03999999999996</v>
      </c>
      <c r="G22" s="102">
        <f t="shared" si="1"/>
        <v>310.03999999999996</v>
      </c>
      <c r="H22" s="101">
        <v>0</v>
      </c>
      <c r="I22" s="103">
        <v>0</v>
      </c>
      <c r="J22" s="104">
        <v>65.1</v>
      </c>
      <c r="K22" s="106">
        <f t="shared" si="0"/>
        <v>725.86</v>
      </c>
      <c r="L22" s="106">
        <f t="shared" si="2"/>
        <v>9763.24</v>
      </c>
      <c r="M22" s="101">
        <f>ROUND(M19*28.88%,2)</f>
        <v>13.5</v>
      </c>
      <c r="N22" s="103">
        <f>ROUND(N19*28.88%,2)</f>
        <v>8.33</v>
      </c>
    </row>
    <row r="23" spans="1:14" ht="15.75" thickBot="1">
      <c r="A23" s="11"/>
      <c r="B23" s="14"/>
      <c r="C23" s="12" t="s">
        <v>18</v>
      </c>
      <c r="D23" s="65">
        <f>ROUND(D19*21.66%,2)</f>
        <v>263.04</v>
      </c>
      <c r="E23" s="66">
        <f>ROUND(E19*21.66%,2)</f>
        <v>162.32</v>
      </c>
      <c r="F23" s="62">
        <f>ROUND(($F$19*12+$H$19*12)*21.66%/12,2)</f>
        <v>232.52</v>
      </c>
      <c r="G23" s="66">
        <f t="shared" si="1"/>
        <v>232.52</v>
      </c>
      <c r="H23" s="65">
        <v>0</v>
      </c>
      <c r="I23" s="64">
        <v>0</v>
      </c>
      <c r="J23" s="92">
        <v>48.83</v>
      </c>
      <c r="K23" s="107">
        <f t="shared" si="0"/>
        <v>544.3900000000001</v>
      </c>
      <c r="L23" s="107">
        <f t="shared" si="2"/>
        <v>7322.3600000000015</v>
      </c>
      <c r="M23" s="62">
        <f>ROUND(M19*21.66%,2)</f>
        <v>10.12</v>
      </c>
      <c r="N23" s="64">
        <f>ROUND(N19*21.66%,2)</f>
        <v>6.25</v>
      </c>
    </row>
    <row r="24" spans="1:14" ht="16.5" thickBot="1" thickTop="1">
      <c r="A24" s="94" t="s">
        <v>23</v>
      </c>
      <c r="B24" s="95">
        <v>24</v>
      </c>
      <c r="C24" s="95" t="s">
        <v>24</v>
      </c>
      <c r="D24" s="96">
        <v>1050.06</v>
      </c>
      <c r="E24" s="97">
        <v>765.83</v>
      </c>
      <c r="F24" s="96">
        <v>638.29</v>
      </c>
      <c r="G24" s="66">
        <f t="shared" si="1"/>
        <v>638.29</v>
      </c>
      <c r="H24" s="96">
        <v>254.81</v>
      </c>
      <c r="I24" s="98">
        <f>H24</f>
        <v>254.81</v>
      </c>
      <c r="J24" s="99">
        <v>305.15</v>
      </c>
      <c r="K24" s="108">
        <f t="shared" si="0"/>
        <v>2248.31</v>
      </c>
      <c r="L24" s="108">
        <f t="shared" si="2"/>
        <v>30297.58</v>
      </c>
      <c r="M24" s="96">
        <v>38.12</v>
      </c>
      <c r="N24" s="98">
        <v>27.79</v>
      </c>
    </row>
    <row r="25" spans="1:9" ht="6" customHeight="1" thickTop="1">
      <c r="A25" s="58"/>
      <c r="B25" s="15"/>
      <c r="C25" s="15"/>
      <c r="D25" s="26"/>
      <c r="E25" s="26"/>
      <c r="F25" s="16"/>
      <c r="G25" s="26"/>
      <c r="H25" s="26"/>
      <c r="I25" s="25"/>
    </row>
    <row r="26" spans="1:9" s="20" customFormat="1" ht="12.75" customHeight="1">
      <c r="A26" s="93" t="s">
        <v>42</v>
      </c>
      <c r="B26" s="15"/>
      <c r="C26" s="15"/>
      <c r="D26" s="26"/>
      <c r="E26" s="26"/>
      <c r="F26" s="16"/>
      <c r="G26" s="26"/>
      <c r="H26" s="26"/>
      <c r="I26" s="25"/>
    </row>
    <row r="27" spans="1:9" ht="24" customHeight="1" thickBot="1">
      <c r="A27" s="21"/>
      <c r="B27" s="15"/>
      <c r="C27" s="15"/>
      <c r="D27" s="26"/>
      <c r="E27" s="26"/>
      <c r="F27" s="16"/>
      <c r="G27" s="26"/>
      <c r="H27" s="26"/>
      <c r="I27" s="26"/>
    </row>
    <row r="28" spans="1:11" ht="15" customHeight="1" thickTop="1">
      <c r="A28" s="17" t="s">
        <v>3</v>
      </c>
      <c r="B28" s="37"/>
      <c r="C28" s="18"/>
      <c r="D28" s="27"/>
      <c r="E28" s="27"/>
      <c r="F28" s="19"/>
      <c r="G28" s="27"/>
      <c r="H28" s="39"/>
      <c r="I28" s="84"/>
      <c r="J28" s="88" t="s">
        <v>25</v>
      </c>
      <c r="K28" s="81" t="s">
        <v>25</v>
      </c>
    </row>
    <row r="29" spans="1:11" ht="15" customHeight="1" thickBot="1">
      <c r="A29" s="36"/>
      <c r="C29" s="15"/>
      <c r="D29" s="26"/>
      <c r="E29" s="26"/>
      <c r="F29" s="16"/>
      <c r="G29" s="26"/>
      <c r="H29" s="26"/>
      <c r="J29" s="89" t="s">
        <v>29</v>
      </c>
      <c r="K29" s="87" t="s">
        <v>30</v>
      </c>
    </row>
    <row r="30" spans="1:11" ht="9.75" customHeight="1" thickTop="1">
      <c r="A30" s="36"/>
      <c r="C30" s="15"/>
      <c r="D30" s="26"/>
      <c r="E30" s="26"/>
      <c r="F30" s="16"/>
      <c r="G30" s="26"/>
      <c r="H30" s="26"/>
      <c r="J30" s="41"/>
      <c r="K30" s="82"/>
    </row>
    <row r="31" spans="1:17" ht="12.75">
      <c r="A31" s="86" t="s">
        <v>31</v>
      </c>
      <c r="C31" s="68"/>
      <c r="D31" s="69"/>
      <c r="E31" s="69"/>
      <c r="F31" s="70"/>
      <c r="G31" s="69"/>
      <c r="H31" s="38"/>
      <c r="J31" s="41">
        <v>1560.08</v>
      </c>
      <c r="K31" s="83">
        <v>326.26</v>
      </c>
      <c r="L31" s="28"/>
      <c r="M31" s="28"/>
      <c r="P31" s="28"/>
      <c r="Q31" s="28"/>
    </row>
    <row r="32" spans="1:17" ht="12.75">
      <c r="A32" s="86" t="s">
        <v>52</v>
      </c>
      <c r="C32" s="71"/>
      <c r="D32" s="72"/>
      <c r="E32" s="72"/>
      <c r="F32" s="73"/>
      <c r="G32" s="72"/>
      <c r="H32" s="38"/>
      <c r="J32" s="41">
        <v>705.28</v>
      </c>
      <c r="K32" s="83">
        <v>368.99</v>
      </c>
      <c r="L32" s="28"/>
      <c r="M32" s="28"/>
      <c r="P32" s="28"/>
      <c r="Q32" s="28"/>
    </row>
    <row r="33" spans="1:17" ht="12.75">
      <c r="A33" s="86" t="s">
        <v>32</v>
      </c>
      <c r="C33" s="3"/>
      <c r="D33" s="29"/>
      <c r="E33" s="72"/>
      <c r="F33" s="74"/>
      <c r="G33" s="29"/>
      <c r="H33" s="38"/>
      <c r="J33" s="41">
        <v>549.91</v>
      </c>
      <c r="K33" s="83">
        <v>376.77</v>
      </c>
      <c r="L33" s="28"/>
      <c r="M33" s="28"/>
      <c r="P33" s="28"/>
      <c r="Q33" s="28"/>
    </row>
    <row r="34" spans="1:17" ht="12.75">
      <c r="A34" s="86" t="s">
        <v>33</v>
      </c>
      <c r="C34" s="3"/>
      <c r="D34" s="29"/>
      <c r="E34" s="72"/>
      <c r="F34" s="74"/>
      <c r="G34" s="29"/>
      <c r="H34" s="38"/>
      <c r="J34" s="41">
        <v>296.75</v>
      </c>
      <c r="K34" s="83">
        <v>81.32</v>
      </c>
      <c r="L34" s="28"/>
      <c r="M34" s="28"/>
      <c r="P34" s="28"/>
      <c r="Q34" s="28"/>
    </row>
    <row r="35" spans="1:17" ht="12.75">
      <c r="A35" s="86" t="s">
        <v>39</v>
      </c>
      <c r="C35" s="3"/>
      <c r="D35" s="29"/>
      <c r="E35" s="72"/>
      <c r="F35" s="3"/>
      <c r="G35" s="29"/>
      <c r="H35" s="38"/>
      <c r="J35" s="41">
        <v>397.91</v>
      </c>
      <c r="K35" s="85" t="s">
        <v>40</v>
      </c>
      <c r="L35" s="28"/>
      <c r="M35" s="28"/>
      <c r="P35" s="28"/>
      <c r="Q35" s="28"/>
    </row>
    <row r="36" spans="1:17" ht="12.75">
      <c r="A36" s="86" t="s">
        <v>34</v>
      </c>
      <c r="C36" s="3"/>
      <c r="D36" s="29"/>
      <c r="E36" s="72"/>
      <c r="F36" s="3"/>
      <c r="G36" s="29"/>
      <c r="H36" s="38"/>
      <c r="J36" s="41">
        <v>397.91</v>
      </c>
      <c r="K36" s="83">
        <v>384.38</v>
      </c>
      <c r="L36" s="28"/>
      <c r="M36" s="28"/>
      <c r="P36" s="28"/>
      <c r="Q36" s="28"/>
    </row>
    <row r="37" spans="1:17" ht="12.75">
      <c r="A37" s="86" t="s">
        <v>38</v>
      </c>
      <c r="C37" s="3"/>
      <c r="D37" s="29"/>
      <c r="E37" s="72"/>
      <c r="F37" s="3"/>
      <c r="G37" s="29"/>
      <c r="H37" s="38"/>
      <c r="J37" s="41">
        <v>213.91</v>
      </c>
      <c r="K37" s="85" t="s">
        <v>40</v>
      </c>
      <c r="L37" s="28"/>
      <c r="M37" s="28"/>
      <c r="P37" s="28"/>
      <c r="Q37" s="28"/>
    </row>
    <row r="38" spans="1:17" ht="12.75">
      <c r="A38" s="86" t="s">
        <v>35</v>
      </c>
      <c r="C38" s="3"/>
      <c r="D38" s="29"/>
      <c r="E38" s="72"/>
      <c r="F38" s="3"/>
      <c r="G38" s="29"/>
      <c r="H38" s="38"/>
      <c r="J38" s="41">
        <v>203.2</v>
      </c>
      <c r="K38" s="85" t="s">
        <v>40</v>
      </c>
      <c r="L38" s="28"/>
      <c r="M38" s="28"/>
      <c r="P38" s="28"/>
      <c r="Q38" s="28"/>
    </row>
    <row r="39" spans="1:17" ht="12.75">
      <c r="A39" s="86" t="s">
        <v>36</v>
      </c>
      <c r="C39" s="3"/>
      <c r="D39" s="29"/>
      <c r="E39" s="72"/>
      <c r="F39" s="3"/>
      <c r="G39" s="29"/>
      <c r="H39" s="38"/>
      <c r="J39" s="41">
        <v>237.58</v>
      </c>
      <c r="K39" s="85" t="s">
        <v>40</v>
      </c>
      <c r="L39" s="28"/>
      <c r="M39" s="28"/>
      <c r="P39" s="28"/>
      <c r="Q39" s="28"/>
    </row>
    <row r="40" spans="1:17" ht="12.75">
      <c r="A40" s="86" t="s">
        <v>37</v>
      </c>
      <c r="C40" s="3"/>
      <c r="D40" s="29"/>
      <c r="E40" s="72"/>
      <c r="F40" s="3"/>
      <c r="G40" s="29"/>
      <c r="H40" s="38"/>
      <c r="J40" s="41">
        <v>225.67</v>
      </c>
      <c r="K40" s="85" t="s">
        <v>40</v>
      </c>
      <c r="L40" s="28"/>
      <c r="M40" s="28"/>
      <c r="P40" s="28"/>
      <c r="Q40" s="28"/>
    </row>
    <row r="41" spans="1:13" ht="10.5" customHeight="1">
      <c r="A41" s="34"/>
      <c r="C41" s="3"/>
      <c r="D41" s="29"/>
      <c r="E41" s="72"/>
      <c r="F41" s="3"/>
      <c r="G41" s="29"/>
      <c r="H41" s="38"/>
      <c r="J41" s="41"/>
      <c r="K41" s="79"/>
      <c r="L41" s="28"/>
      <c r="M41" s="28"/>
    </row>
    <row r="42" spans="1:13" ht="10.5" customHeight="1">
      <c r="A42" s="34"/>
      <c r="C42" s="3"/>
      <c r="D42" s="29"/>
      <c r="E42" s="72"/>
      <c r="F42" s="3"/>
      <c r="G42" s="29"/>
      <c r="H42" s="38"/>
      <c r="J42" s="41"/>
      <c r="K42" s="79"/>
      <c r="L42" s="28"/>
      <c r="M42" s="28"/>
    </row>
    <row r="43" spans="1:13" ht="10.5" customHeight="1">
      <c r="A43" s="34" t="s">
        <v>27</v>
      </c>
      <c r="C43" s="3"/>
      <c r="D43" s="29"/>
      <c r="E43" s="72"/>
      <c r="F43" s="3"/>
      <c r="G43" s="29"/>
      <c r="H43" s="74"/>
      <c r="J43" s="41"/>
      <c r="K43" s="79"/>
      <c r="L43" s="28"/>
      <c r="M43" s="28"/>
    </row>
    <row r="44" spans="1:13" ht="10.5" customHeight="1">
      <c r="A44" s="34" t="s">
        <v>28</v>
      </c>
      <c r="C44" s="3"/>
      <c r="D44" s="29"/>
      <c r="E44" s="72"/>
      <c r="F44" s="3"/>
      <c r="G44" s="29"/>
      <c r="H44" s="74"/>
      <c r="J44" s="41"/>
      <c r="K44" s="79"/>
      <c r="L44" s="28"/>
      <c r="M44" s="28"/>
    </row>
    <row r="45" spans="1:13" ht="10.5" customHeight="1">
      <c r="A45" s="75"/>
      <c r="C45" s="3"/>
      <c r="D45" s="29"/>
      <c r="E45" s="72"/>
      <c r="F45" s="3"/>
      <c r="G45" s="29"/>
      <c r="H45" s="74"/>
      <c r="J45" s="41"/>
      <c r="K45" s="79"/>
      <c r="L45" s="28"/>
      <c r="M45" s="28"/>
    </row>
    <row r="46" spans="1:13" ht="12.75">
      <c r="A46" s="34" t="s">
        <v>4</v>
      </c>
      <c r="C46" s="3"/>
      <c r="D46" s="29"/>
      <c r="E46" s="72"/>
      <c r="F46" s="3"/>
      <c r="G46" s="29"/>
      <c r="H46" s="38"/>
      <c r="J46" s="41">
        <v>162.69</v>
      </c>
      <c r="K46" s="79"/>
      <c r="L46" s="28"/>
      <c r="M46" s="28"/>
    </row>
    <row r="47" spans="1:13" ht="12.75">
      <c r="A47" s="34" t="s">
        <v>5</v>
      </c>
      <c r="C47" s="3"/>
      <c r="D47" s="29"/>
      <c r="E47" s="29"/>
      <c r="F47" s="3"/>
      <c r="G47" s="29"/>
      <c r="H47" s="38"/>
      <c r="J47" s="41">
        <v>131.77</v>
      </c>
      <c r="K47" s="79"/>
      <c r="L47" s="28"/>
      <c r="M47" s="28"/>
    </row>
    <row r="48" spans="1:13" ht="13.5" thickBot="1">
      <c r="A48" s="35" t="s">
        <v>6</v>
      </c>
      <c r="B48" s="33"/>
      <c r="C48" s="76"/>
      <c r="D48" s="77"/>
      <c r="E48" s="77"/>
      <c r="F48" s="76"/>
      <c r="G48" s="77"/>
      <c r="H48" s="40"/>
      <c r="I48" s="43"/>
      <c r="J48" s="78">
        <v>111.51</v>
      </c>
      <c r="K48" s="80"/>
      <c r="L48" s="28"/>
      <c r="M48" s="28"/>
    </row>
    <row r="49" spans="1:9" ht="10.5" customHeight="1" thickTop="1">
      <c r="A49" s="4"/>
      <c r="B49" s="47"/>
      <c r="C49" s="48"/>
      <c r="D49" s="49"/>
      <c r="E49" s="49"/>
      <c r="F49" s="48"/>
      <c r="G49" s="49"/>
      <c r="H49" s="50"/>
      <c r="I49" s="42"/>
    </row>
    <row r="50" spans="1:9" ht="10.5" customHeight="1">
      <c r="A50" s="4"/>
      <c r="B50" s="47"/>
      <c r="C50" s="48"/>
      <c r="D50" s="49"/>
      <c r="E50" s="49"/>
      <c r="F50" s="48"/>
      <c r="G50" s="49"/>
      <c r="H50" s="50"/>
      <c r="I50" s="42"/>
    </row>
  </sheetData>
  <sheetProtection/>
  <mergeCells count="12">
    <mergeCell ref="J6:J8"/>
    <mergeCell ref="E6:E8"/>
    <mergeCell ref="G6:G8"/>
    <mergeCell ref="I6:I8"/>
    <mergeCell ref="K6:K8"/>
    <mergeCell ref="L6:L8"/>
    <mergeCell ref="A1:N1"/>
    <mergeCell ref="A3:N3"/>
    <mergeCell ref="A4:N4"/>
    <mergeCell ref="D6:D8"/>
    <mergeCell ref="F6:F8"/>
    <mergeCell ref="H6:H8"/>
  </mergeCells>
  <printOptions/>
  <pageMargins left="1.36" right="0.2362204724409449" top="0.43" bottom="0.26" header="0.19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U.P.M.</dc:creator>
  <cp:keywords/>
  <dc:description/>
  <cp:lastModifiedBy>javier.manzanero</cp:lastModifiedBy>
  <cp:lastPrinted>2021-02-02T09:15:30Z</cp:lastPrinted>
  <dcterms:created xsi:type="dcterms:W3CDTF">2000-01-10T08:58:39Z</dcterms:created>
  <dcterms:modified xsi:type="dcterms:W3CDTF">2021-02-02T09:23:26Z</dcterms:modified>
  <cp:category/>
  <cp:version/>
  <cp:contentType/>
  <cp:contentStatus/>
</cp:coreProperties>
</file>