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defaultThemeVersion="124226"/>
  <xr:revisionPtr revIDLastSave="0" documentId="8_{3E11B3DF-E2D9-46A9-9BA8-F6F45464256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1-2020" sheetId="5" r:id="rId1"/>
  </sheets>
  <definedNames>
    <definedName name="_xlnm._FilterDatabase" localSheetId="0" hidden="1">'2021-2020'!$A$2:$E$266</definedName>
    <definedName name="_xlnm.Print_Titles" localSheetId="0">'2021-2020'!$2:$3</definedName>
  </definedNames>
  <calcPr calcId="191029"/>
</workbook>
</file>

<file path=xl/calcChain.xml><?xml version="1.0" encoding="utf-8"?>
<calcChain xmlns="http://schemas.openxmlformats.org/spreadsheetml/2006/main">
  <c r="D98" i="5" l="1"/>
  <c r="B227" i="5" l="1"/>
  <c r="D227" i="5" s="1"/>
  <c r="D228" i="5"/>
  <c r="B218" i="5"/>
  <c r="D218" i="5" s="1"/>
  <c r="D219" i="5"/>
  <c r="B198" i="5"/>
  <c r="D198" i="5" s="1"/>
  <c r="D199" i="5"/>
  <c r="D191" i="5"/>
  <c r="D189" i="5"/>
  <c r="B190" i="5"/>
  <c r="D190" i="5" s="1"/>
  <c r="B188" i="5"/>
  <c r="D188" i="5" s="1"/>
  <c r="B186" i="5"/>
  <c r="D186" i="5" s="1"/>
  <c r="D187" i="5"/>
  <c r="B184" i="5"/>
  <c r="D184" i="5" s="1"/>
  <c r="D185" i="5"/>
  <c r="B161" i="5" l="1"/>
  <c r="B146" i="5"/>
  <c r="B109" i="5"/>
  <c r="D116" i="5"/>
  <c r="B97" i="5"/>
  <c r="B91" i="5"/>
  <c r="D91" i="5" s="1"/>
  <c r="D92" i="5"/>
  <c r="D44" i="5"/>
  <c r="D43" i="5"/>
  <c r="D40" i="5"/>
  <c r="B6" i="5"/>
  <c r="D18" i="5"/>
  <c r="C263" i="5" l="1"/>
  <c r="C262" i="5" s="1"/>
  <c r="C260" i="5"/>
  <c r="C255" i="5"/>
  <c r="C254" i="5"/>
  <c r="C252" i="5"/>
  <c r="C251" i="5" s="1"/>
  <c r="C248" i="5"/>
  <c r="C247" i="5"/>
  <c r="C243" i="5"/>
  <c r="C239" i="5"/>
  <c r="C237" i="5"/>
  <c r="C233" i="5"/>
  <c r="C230" i="5"/>
  <c r="C224" i="5"/>
  <c r="C223" i="5" s="1"/>
  <c r="C221" i="5"/>
  <c r="C220" i="5" s="1"/>
  <c r="C210" i="5"/>
  <c r="C209" i="5" s="1"/>
  <c r="C205" i="5"/>
  <c r="C203" i="5"/>
  <c r="C201" i="5"/>
  <c r="C196" i="5"/>
  <c r="C195" i="5"/>
  <c r="C193" i="5"/>
  <c r="C192" i="5" s="1"/>
  <c r="C181" i="5"/>
  <c r="C176" i="5"/>
  <c r="C175" i="5" s="1"/>
  <c r="C172" i="5"/>
  <c r="C169" i="5" s="1"/>
  <c r="C165" i="5" s="1"/>
  <c r="C170" i="5"/>
  <c r="C167" i="5"/>
  <c r="C166" i="5"/>
  <c r="C163" i="5"/>
  <c r="C161" i="5"/>
  <c r="C158" i="5"/>
  <c r="C154" i="5"/>
  <c r="C153" i="5" s="1"/>
  <c r="C151" i="5"/>
  <c r="C149" i="5"/>
  <c r="C146" i="5"/>
  <c r="C145" i="5"/>
  <c r="C141" i="5"/>
  <c r="C138" i="5"/>
  <c r="C133" i="5"/>
  <c r="C129" i="5"/>
  <c r="C126" i="5"/>
  <c r="C125" i="5" s="1"/>
  <c r="C121" i="5"/>
  <c r="C120" i="5" s="1"/>
  <c r="C118" i="5"/>
  <c r="C117" i="5" s="1"/>
  <c r="C109" i="5"/>
  <c r="C105" i="5"/>
  <c r="C104" i="5" s="1"/>
  <c r="C102" i="5"/>
  <c r="C99" i="5"/>
  <c r="C93" i="5"/>
  <c r="C90" i="5" s="1"/>
  <c r="C83" i="5"/>
  <c r="C82" i="5" s="1"/>
  <c r="C78" i="5"/>
  <c r="C75" i="5"/>
  <c r="C69" i="5"/>
  <c r="C65" i="5"/>
  <c r="C62" i="5"/>
  <c r="C61" i="5" s="1"/>
  <c r="C57" i="5"/>
  <c r="C55" i="5"/>
  <c r="C53" i="5"/>
  <c r="C51" i="5"/>
  <c r="C49" i="5"/>
  <c r="C47" i="5"/>
  <c r="C30" i="5"/>
  <c r="C29" i="5" s="1"/>
  <c r="C26" i="5"/>
  <c r="C24" i="5"/>
  <c r="C19" i="5"/>
  <c r="C6" i="5"/>
  <c r="C96" i="5" l="1"/>
  <c r="C74" i="5"/>
  <c r="C157" i="5"/>
  <c r="C46" i="5"/>
  <c r="C229" i="5"/>
  <c r="C236" i="5"/>
  <c r="C5" i="5"/>
  <c r="C64" i="5"/>
  <c r="C137" i="5"/>
  <c r="C148" i="5"/>
  <c r="C200" i="5"/>
  <c r="C246" i="5"/>
  <c r="C259" i="5"/>
  <c r="C258" i="5" s="1"/>
  <c r="D180" i="5"/>
  <c r="E180" i="5" s="1"/>
  <c r="D113" i="5"/>
  <c r="E113" i="5" s="1"/>
  <c r="D88" i="5"/>
  <c r="E88" i="5" s="1"/>
  <c r="C144" i="5" l="1"/>
  <c r="C73" i="5"/>
  <c r="C4" i="5"/>
  <c r="C174" i="5"/>
  <c r="B210" i="5"/>
  <c r="B209" i="5" s="1"/>
  <c r="D217" i="5"/>
  <c r="E217" i="5" s="1"/>
  <c r="D216" i="5"/>
  <c r="E216" i="5" s="1"/>
  <c r="B163" i="5" l="1"/>
  <c r="D101" i="5" l="1"/>
  <c r="D100" i="5"/>
  <c r="E100" i="5" s="1"/>
  <c r="B99" i="5"/>
  <c r="B118" i="5"/>
  <c r="B117" i="5" s="1"/>
  <c r="D119" i="5"/>
  <c r="E119" i="5" s="1"/>
  <c r="B121" i="5"/>
  <c r="B120" i="5" s="1"/>
  <c r="D115" i="5"/>
  <c r="E115" i="5" s="1"/>
  <c r="D112" i="5"/>
  <c r="E112" i="5" s="1"/>
  <c r="D99" i="5" l="1"/>
  <c r="E99" i="5" s="1"/>
  <c r="D117" i="5"/>
  <c r="E117" i="5" s="1"/>
  <c r="D118" i="5"/>
  <c r="E118" i="5" s="1"/>
  <c r="D124" i="5" l="1"/>
  <c r="E124" i="5" s="1"/>
  <c r="D84" i="5"/>
  <c r="B263" i="5" l="1"/>
  <c r="B262" i="5" s="1"/>
  <c r="B255" i="5"/>
  <c r="B254" i="5" s="1"/>
  <c r="B252" i="5"/>
  <c r="B251" i="5" s="1"/>
  <c r="B248" i="5"/>
  <c r="B247" i="5" s="1"/>
  <c r="B243" i="5"/>
  <c r="B239" i="5"/>
  <c r="B233" i="5"/>
  <c r="B230" i="5"/>
  <c r="B224" i="5"/>
  <c r="B223" i="5" s="1"/>
  <c r="D204" i="5"/>
  <c r="B205" i="5"/>
  <c r="B203" i="5"/>
  <c r="B201" i="5"/>
  <c r="B193" i="5"/>
  <c r="B192" i="5" s="1"/>
  <c r="B181" i="5"/>
  <c r="B176" i="5"/>
  <c r="B175" i="5" s="1"/>
  <c r="D168" i="5"/>
  <c r="B167" i="5"/>
  <c r="B166" i="5" s="1"/>
  <c r="B158" i="5"/>
  <c r="B154" i="5"/>
  <c r="B153" i="5" s="1"/>
  <c r="B151" i="5"/>
  <c r="B149" i="5"/>
  <c r="B145" i="5"/>
  <c r="B141" i="5"/>
  <c r="B138" i="5"/>
  <c r="B133" i="5"/>
  <c r="D134" i="5"/>
  <c r="E134" i="5" s="1"/>
  <c r="B129" i="5"/>
  <c r="B126" i="5"/>
  <c r="D108" i="5"/>
  <c r="E108" i="5" s="1"/>
  <c r="B105" i="5"/>
  <c r="B102" i="5"/>
  <c r="B96" i="5" s="1"/>
  <c r="B93" i="5"/>
  <c r="B90" i="5" s="1"/>
  <c r="B83" i="5"/>
  <c r="B82" i="5" s="1"/>
  <c r="B65" i="5"/>
  <c r="B78" i="5"/>
  <c r="B75" i="5"/>
  <c r="B69" i="5"/>
  <c r="B62" i="5"/>
  <c r="B61" i="5" s="1"/>
  <c r="B51" i="5"/>
  <c r="B49" i="5"/>
  <c r="B47" i="5"/>
  <c r="B30" i="5"/>
  <c r="B29" i="5" s="1"/>
  <c r="B26" i="5"/>
  <c r="B24" i="5"/>
  <c r="B19" i="5"/>
  <c r="B53" i="5"/>
  <c r="B55" i="5"/>
  <c r="B57" i="5"/>
  <c r="B170" i="5"/>
  <c r="B172" i="5"/>
  <c r="B169" i="5" s="1"/>
  <c r="B196" i="5"/>
  <c r="B195" i="5" s="1"/>
  <c r="B221" i="5"/>
  <c r="B220" i="5" s="1"/>
  <c r="B237" i="5"/>
  <c r="B236" i="5" s="1"/>
  <c r="B260" i="5"/>
  <c r="D17" i="5"/>
  <c r="B137" i="5" l="1"/>
  <c r="B157" i="5"/>
  <c r="B165" i="5"/>
  <c r="B229" i="5"/>
  <c r="D166" i="5"/>
  <c r="D203" i="5"/>
  <c r="D133" i="5"/>
  <c r="E133" i="5" s="1"/>
  <c r="B200" i="5"/>
  <c r="B148" i="5"/>
  <c r="B125" i="5"/>
  <c r="B104" i="5"/>
  <c r="B259" i="5"/>
  <c r="B258" i="5" s="1"/>
  <c r="B246" i="5"/>
  <c r="D167" i="5"/>
  <c r="B74" i="5"/>
  <c r="B64" i="5"/>
  <c r="B46" i="5"/>
  <c r="B5" i="5"/>
  <c r="B144" i="5" l="1"/>
  <c r="B73" i="5"/>
  <c r="B174" i="5"/>
  <c r="D96" i="5"/>
  <c r="D163" i="5"/>
  <c r="E163" i="5" s="1"/>
  <c r="D164" i="5"/>
  <c r="E164" i="5" s="1"/>
  <c r="D148" i="5"/>
  <c r="B4" i="5"/>
  <c r="B266" i="5" l="1"/>
  <c r="D160" i="5"/>
  <c r="E160" i="5" s="1"/>
  <c r="D89" i="5"/>
  <c r="E89" i="5" s="1"/>
  <c r="D42" i="5"/>
  <c r="E42" i="5" s="1"/>
  <c r="D39" i="5"/>
  <c r="D32" i="5"/>
  <c r="E32" i="5" s="1"/>
  <c r="D257" i="5"/>
  <c r="D253" i="5"/>
  <c r="D152" i="5"/>
  <c r="D150" i="5"/>
  <c r="E150" i="5" s="1"/>
  <c r="D251" i="5" l="1"/>
  <c r="D252" i="5"/>
  <c r="D151" i="5"/>
  <c r="D244" i="5"/>
  <c r="D225" i="5"/>
  <c r="D171" i="5"/>
  <c r="D143" i="5"/>
  <c r="E143" i="5" s="1"/>
  <c r="D97" i="5"/>
  <c r="D81" i="5"/>
  <c r="D71" i="5"/>
  <c r="E71" i="5" s="1"/>
  <c r="D246" i="5" l="1"/>
  <c r="D170" i="5"/>
  <c r="C266" i="5" l="1"/>
  <c r="D260" i="5"/>
  <c r="D233" i="5"/>
  <c r="E233" i="5" s="1"/>
  <c r="D78" i="5"/>
  <c r="D19" i="5"/>
  <c r="E19" i="5" s="1"/>
  <c r="D26" i="5"/>
  <c r="E26" i="5" s="1"/>
  <c r="D24" i="5"/>
  <c r="E24" i="5" s="1"/>
  <c r="D265" i="5"/>
  <c r="E265" i="5" s="1"/>
  <c r="D264" i="5"/>
  <c r="D263" i="5"/>
  <c r="E263" i="5" s="1"/>
  <c r="D261" i="5"/>
  <c r="D256" i="5"/>
  <c r="D254" i="5"/>
  <c r="D250" i="5"/>
  <c r="E250" i="5" s="1"/>
  <c r="D249" i="5"/>
  <c r="E249" i="5" s="1"/>
  <c r="D245" i="5"/>
  <c r="E245" i="5" s="1"/>
  <c r="D242" i="5"/>
  <c r="E242" i="5" s="1"/>
  <c r="D241" i="5"/>
  <c r="D240" i="5"/>
  <c r="E240" i="5" s="1"/>
  <c r="D238" i="5"/>
  <c r="D235" i="5"/>
  <c r="E235" i="5" s="1"/>
  <c r="D234" i="5"/>
  <c r="D232" i="5"/>
  <c r="E232" i="5" s="1"/>
  <c r="D231" i="5"/>
  <c r="D226" i="5"/>
  <c r="E226" i="5" s="1"/>
  <c r="D222" i="5"/>
  <c r="E222" i="5" s="1"/>
  <c r="D215" i="5"/>
  <c r="E215" i="5" s="1"/>
  <c r="D214" i="5"/>
  <c r="E214" i="5" s="1"/>
  <c r="D213" i="5"/>
  <c r="E213" i="5" s="1"/>
  <c r="D212" i="5"/>
  <c r="E212" i="5" s="1"/>
  <c r="D211" i="5"/>
  <c r="E211" i="5" s="1"/>
  <c r="D206" i="5"/>
  <c r="D202" i="5"/>
  <c r="D197" i="5"/>
  <c r="E197" i="5" s="1"/>
  <c r="D194" i="5"/>
  <c r="E194" i="5" s="1"/>
  <c r="D183" i="5"/>
  <c r="E183" i="5" s="1"/>
  <c r="D182" i="5"/>
  <c r="D179" i="5"/>
  <c r="D178" i="5"/>
  <c r="E178" i="5" s="1"/>
  <c r="D177" i="5"/>
  <c r="D173" i="5"/>
  <c r="E173" i="5" s="1"/>
  <c r="D162" i="5"/>
  <c r="E162" i="5" s="1"/>
  <c r="D159" i="5"/>
  <c r="E159" i="5" s="1"/>
  <c r="D156" i="5"/>
  <c r="E156" i="5" s="1"/>
  <c r="D155" i="5"/>
  <c r="E155" i="5" s="1"/>
  <c r="D147" i="5"/>
  <c r="E147" i="5" s="1"/>
  <c r="D142" i="5"/>
  <c r="D140" i="5"/>
  <c r="E140" i="5" s="1"/>
  <c r="D139" i="5"/>
  <c r="D132" i="5"/>
  <c r="E132" i="5" s="1"/>
  <c r="D131" i="5"/>
  <c r="E131" i="5" s="1"/>
  <c r="D130" i="5"/>
  <c r="E130" i="5" s="1"/>
  <c r="D128" i="5"/>
  <c r="E128" i="5" s="1"/>
  <c r="D127" i="5"/>
  <c r="D123" i="5"/>
  <c r="E123" i="5" s="1"/>
  <c r="D122" i="5"/>
  <c r="E122" i="5" s="1"/>
  <c r="D114" i="5"/>
  <c r="E114" i="5" s="1"/>
  <c r="D111" i="5"/>
  <c r="E111" i="5" s="1"/>
  <c r="D110" i="5"/>
  <c r="D107" i="5"/>
  <c r="E107" i="5" s="1"/>
  <c r="D106" i="5"/>
  <c r="E106" i="5" s="1"/>
  <c r="D103" i="5"/>
  <c r="E103" i="5" s="1"/>
  <c r="D95" i="5"/>
  <c r="E95" i="5" s="1"/>
  <c r="D94" i="5"/>
  <c r="D87" i="5"/>
  <c r="E87" i="5" s="1"/>
  <c r="D86" i="5"/>
  <c r="D85" i="5"/>
  <c r="E85" i="5" s="1"/>
  <c r="D80" i="5"/>
  <c r="D79" i="5"/>
  <c r="D77" i="5"/>
  <c r="D76" i="5"/>
  <c r="E76" i="5" s="1"/>
  <c r="D72" i="5"/>
  <c r="E72" i="5" s="1"/>
  <c r="D70" i="5"/>
  <c r="E70" i="5" s="1"/>
  <c r="D69" i="5"/>
  <c r="E69" i="5" s="1"/>
  <c r="D68" i="5"/>
  <c r="E68" i="5" s="1"/>
  <c r="D67" i="5"/>
  <c r="E67" i="5" s="1"/>
  <c r="D66" i="5"/>
  <c r="E66" i="5" s="1"/>
  <c r="D63" i="5"/>
  <c r="E63" i="5" s="1"/>
  <c r="D58" i="5"/>
  <c r="E58" i="5" s="1"/>
  <c r="D56" i="5"/>
  <c r="D54" i="5"/>
  <c r="E54" i="5" s="1"/>
  <c r="D52" i="5"/>
  <c r="E52" i="5" s="1"/>
  <c r="D50" i="5"/>
  <c r="E50" i="5" s="1"/>
  <c r="D48" i="5"/>
  <c r="E48" i="5" s="1"/>
  <c r="D41" i="5"/>
  <c r="E41" i="5" s="1"/>
  <c r="D38" i="5"/>
  <c r="E38" i="5" s="1"/>
  <c r="D37" i="5"/>
  <c r="D36" i="5"/>
  <c r="E36" i="5" s="1"/>
  <c r="D35" i="5"/>
  <c r="E35" i="5" s="1"/>
  <c r="D34" i="5"/>
  <c r="E34" i="5" s="1"/>
  <c r="D33" i="5"/>
  <c r="D31" i="5"/>
  <c r="E31" i="5" s="1"/>
  <c r="D28" i="5"/>
  <c r="E28" i="5" s="1"/>
  <c r="D27" i="5"/>
  <c r="E27" i="5" s="1"/>
  <c r="D25" i="5"/>
  <c r="E25" i="5" s="1"/>
  <c r="D23" i="5"/>
  <c r="D22" i="5"/>
  <c r="D21" i="5"/>
  <c r="E21" i="5" s="1"/>
  <c r="D20" i="5"/>
  <c r="E20" i="5" s="1"/>
  <c r="D16" i="5"/>
  <c r="E16" i="5" s="1"/>
  <c r="D15" i="5"/>
  <c r="D14" i="5"/>
  <c r="E14" i="5" s="1"/>
  <c r="D13" i="5"/>
  <c r="E13" i="5" s="1"/>
  <c r="D12" i="5"/>
  <c r="E12" i="5" s="1"/>
  <c r="D11" i="5"/>
  <c r="D10" i="5"/>
  <c r="E10" i="5" s="1"/>
  <c r="D9" i="5"/>
  <c r="E9" i="5" s="1"/>
  <c r="D8" i="5"/>
  <c r="E8" i="5" s="1"/>
  <c r="D7" i="5"/>
  <c r="E7" i="5" s="1"/>
  <c r="D239" i="5"/>
  <c r="D237" i="5"/>
  <c r="D230" i="5"/>
  <c r="E230" i="5" s="1"/>
  <c r="D223" i="5"/>
  <c r="E223" i="5" s="1"/>
  <c r="D220" i="5"/>
  <c r="E220" i="5" s="1"/>
  <c r="D205" i="5"/>
  <c r="D201" i="5"/>
  <c r="D195" i="5"/>
  <c r="E195" i="5" s="1"/>
  <c r="D165" i="5"/>
  <c r="D153" i="5"/>
  <c r="E153" i="5" s="1"/>
  <c r="D145" i="5"/>
  <c r="D141" i="5"/>
  <c r="E141" i="5" s="1"/>
  <c r="D129" i="5"/>
  <c r="E129" i="5" s="1"/>
  <c r="D120" i="5"/>
  <c r="E120" i="5" s="1"/>
  <c r="D105" i="5"/>
  <c r="E105" i="5" s="1"/>
  <c r="D90" i="5"/>
  <c r="E90" i="5" s="1"/>
  <c r="D61" i="5"/>
  <c r="E61" i="5" s="1"/>
  <c r="D55" i="5"/>
  <c r="D53" i="5"/>
  <c r="E53" i="5" s="1"/>
  <c r="D51" i="5"/>
  <c r="E51" i="5" s="1"/>
  <c r="D47" i="5"/>
  <c r="E47" i="5" s="1"/>
  <c r="D29" i="5"/>
  <c r="E29" i="5" s="1"/>
  <c r="D161" i="5"/>
  <c r="E161" i="5" s="1"/>
  <c r="D175" i="5" l="1"/>
  <c r="E175" i="5" s="1"/>
  <c r="D138" i="5"/>
  <c r="E138" i="5" s="1"/>
  <c r="D137" i="5"/>
  <c r="E137" i="5" s="1"/>
  <c r="D65" i="5"/>
  <c r="E65" i="5" s="1"/>
  <c r="D158" i="5"/>
  <c r="E158" i="5" s="1"/>
  <c r="D5" i="5"/>
  <c r="E5" i="5" s="1"/>
  <c r="D169" i="5"/>
  <c r="E169" i="5" s="1"/>
  <c r="D83" i="5"/>
  <c r="E83" i="5" s="1"/>
  <c r="E239" i="5"/>
  <c r="D210" i="5"/>
  <c r="E210" i="5" s="1"/>
  <c r="D181" i="5"/>
  <c r="E181" i="5" s="1"/>
  <c r="D176" i="5"/>
  <c r="E176" i="5" s="1"/>
  <c r="D149" i="5"/>
  <c r="D146" i="5"/>
  <c r="E146" i="5" s="1"/>
  <c r="D126" i="5"/>
  <c r="E126" i="5" s="1"/>
  <c r="D109" i="5"/>
  <c r="E109" i="5" s="1"/>
  <c r="D82" i="5"/>
  <c r="E82" i="5" s="1"/>
  <c r="D75" i="5"/>
  <c r="D62" i="5"/>
  <c r="E62" i="5" s="1"/>
  <c r="D6" i="5"/>
  <c r="E6" i="5" s="1"/>
  <c r="D49" i="5"/>
  <c r="E49" i="5" s="1"/>
  <c r="D57" i="5"/>
  <c r="E57" i="5" s="1"/>
  <c r="D192" i="5"/>
  <c r="E192" i="5" s="1"/>
  <c r="D193" i="5"/>
  <c r="E193" i="5" s="1"/>
  <c r="D243" i="5"/>
  <c r="E243" i="5" s="1"/>
  <c r="D262" i="5"/>
  <c r="E262" i="5" s="1"/>
  <c r="D93" i="5"/>
  <c r="E93" i="5" s="1"/>
  <c r="D102" i="5"/>
  <c r="D121" i="5"/>
  <c r="E121" i="5" s="1"/>
  <c r="D154" i="5"/>
  <c r="E154" i="5" s="1"/>
  <c r="D196" i="5"/>
  <c r="E196" i="5" s="1"/>
  <c r="D221" i="5"/>
  <c r="E221" i="5" s="1"/>
  <c r="E145" i="5"/>
  <c r="D157" i="5"/>
  <c r="E157" i="5" s="1"/>
  <c r="D248" i="5"/>
  <c r="E248" i="5" s="1"/>
  <c r="D30" i="5"/>
  <c r="E30" i="5" s="1"/>
  <c r="D45" i="5"/>
  <c r="E45" i="5" s="1"/>
  <c r="D172" i="5"/>
  <c r="E172" i="5" s="1"/>
  <c r="D255" i="5"/>
  <c r="D224" i="5"/>
  <c r="E224" i="5" s="1"/>
  <c r="D236" i="5"/>
  <c r="E236" i="5" s="1"/>
  <c r="D74" i="5"/>
  <c r="D125" i="5"/>
  <c r="E125" i="5" s="1"/>
  <c r="D104" i="5"/>
  <c r="E104" i="5" s="1"/>
  <c r="E149" i="5" l="1"/>
  <c r="E148" i="5"/>
  <c r="E102" i="5"/>
  <c r="E96" i="5"/>
  <c r="D209" i="5"/>
  <c r="E209" i="5" s="1"/>
  <c r="D144" i="5"/>
  <c r="E144" i="5" s="1"/>
  <c r="D46" i="5"/>
  <c r="E46" i="5" s="1"/>
  <c r="D200" i="5"/>
  <c r="D4" i="5"/>
  <c r="E4" i="5" s="1"/>
  <c r="D64" i="5"/>
  <c r="E64" i="5" s="1"/>
  <c r="D229" i="5"/>
  <c r="E229" i="5" s="1"/>
  <c r="E246" i="5"/>
  <c r="D247" i="5"/>
  <c r="E247" i="5" s="1"/>
  <c r="D258" i="5"/>
  <c r="E258" i="5" s="1"/>
  <c r="D259" i="5"/>
  <c r="E259" i="5" s="1"/>
  <c r="D174" i="5" l="1"/>
  <c r="E174" i="5" s="1"/>
  <c r="D73" i="5"/>
  <c r="E73" i="5" s="1"/>
  <c r="D266" i="5" l="1"/>
  <c r="E266" i="5" s="1"/>
</calcChain>
</file>

<file path=xl/sharedStrings.xml><?xml version="1.0" encoding="utf-8"?>
<sst xmlns="http://schemas.openxmlformats.org/spreadsheetml/2006/main" count="278" uniqueCount="249">
  <si>
    <t>310.00 - POR ESTUDIOS OFICIALES</t>
  </si>
  <si>
    <t>310.01 - POR CURSO DE DOCTORADO</t>
  </si>
  <si>
    <t>310.02 - POR TESIS DOCTORALES</t>
  </si>
  <si>
    <t>310.03 - POR SELECTIVIDAD Y ACCESO</t>
  </si>
  <si>
    <t>310.04 - PROYECTOS DE FIN DE CARRERA</t>
  </si>
  <si>
    <t>310.06 - DERECHOS DE SECRETARIA</t>
  </si>
  <si>
    <t>310.07 - PR. PUBL. POR MASTERES OFICIALES</t>
  </si>
  <si>
    <t>310.08 - PRUEBAS PARA LA HOMOLOGACIÓN DE TÍTULOS</t>
  </si>
  <si>
    <t>312.00 - DER. MATRÍCULA POR TÍTULOS PROPIOS</t>
  </si>
  <si>
    <t>312.01 - DERECHOS DE MATRÍCULA POR MÁSTERES PROPIOS</t>
  </si>
  <si>
    <t>312.02 - DER. MATRÍCULA CURSOS Y SEMINARIOS</t>
  </si>
  <si>
    <t>312.03 - INGRESOS EXPEDICIÓN TÍTULOS PROPIOS</t>
  </si>
  <si>
    <t>314 - TROS PRECIOS PÚBLICOS</t>
  </si>
  <si>
    <t>314.00 - OTROS PRECIOS PÚBLICOS POR CURSOS Y SEMINARIOS</t>
  </si>
  <si>
    <t>319 - OTROS PRECIOS PUBLICOS</t>
  </si>
  <si>
    <t>319.00 - DER. EXAMEN PL.DOCENTES</t>
  </si>
  <si>
    <t>329.00 - CANONES ARTICULO 83 LOU</t>
  </si>
  <si>
    <t>329.04 - INGRESOS PRÉSTAMOS INTERBIBLIOTECARIOS</t>
  </si>
  <si>
    <t>329.05 - INGRESOS SERVICIOS PRESTADOS CENTROS, CAFETERIAS, ETC.</t>
  </si>
  <si>
    <t>329.06 - ORGANIZACIÓN DE CONGRESOS Y OTROS EVENTOS</t>
  </si>
  <si>
    <t>329.07 - PRESTACIÓN DE SERVICIOS ACTIVIDADES CULTURALES</t>
  </si>
  <si>
    <t>329.08 - CÁNONES FUNDACIONES POR PRESTACIÓN DE SERVICIOS</t>
  </si>
  <si>
    <t>329.11 - CÁNONES POR PRÁCTICAS EN EMPRESAS</t>
  </si>
  <si>
    <t>330 - VENTA PUBLICACIONES</t>
  </si>
  <si>
    <t>330.00 - VENTA DE PUBLICACIONES PROPIAS</t>
  </si>
  <si>
    <t>334 - VENTA DE AGROPECUARIOS</t>
  </si>
  <si>
    <t>335 - VENTA DE MATERIAL DE DESECHO</t>
  </si>
  <si>
    <t>336 - VENTA DE ARTÍCULOS PUBLICITARIOS</t>
  </si>
  <si>
    <t>339 - VENTA DE OTROS BIENES</t>
  </si>
  <si>
    <t>380 - DE EJERCICIOS CERRADOS</t>
  </si>
  <si>
    <t>391 - OTROS INGRESOS.INDEMNIZACIONES</t>
  </si>
  <si>
    <t>391.01 - INTERESES DE DEMORA</t>
  </si>
  <si>
    <t>391.09 - OTRAS INDEMNIZACIONES</t>
  </si>
  <si>
    <t>399 - INGRESOS DIVERSOS</t>
  </si>
  <si>
    <t>399.90 - FIANZAS POR ALQUILER DE TAQUILLAS</t>
  </si>
  <si>
    <t>399.99 - OTROS INGRESOS DIVERSOS</t>
  </si>
  <si>
    <t>400 - TRANSFERENCIAS Y SUBVENCIONES CORRIENTES</t>
  </si>
  <si>
    <t>400.05 - OTRAS SUBVENCIONES DEL MINISTERIO DE EDUCACIÓN</t>
  </si>
  <si>
    <t>401 - TRANSFERENCIAS Y SUBVENCIONES CORRIENTES OTROS DEPARTAMENTOS</t>
  </si>
  <si>
    <t>401.01 - SUBVENCIONES CORRIENTES OTROS DEPARTAMENTOS NO REINTEGRABLES</t>
  </si>
  <si>
    <t>410 - TRANSFERENCIAS Y SUBVENCIONES CORRIENTES DE OO. AA . ADMINISTRATIVOS</t>
  </si>
  <si>
    <t>410.01 - SUBVENCIONES CORRIENTES OO.AA. ADMINISTRATIVOS NO REINTEGRABLES</t>
  </si>
  <si>
    <t>410.02 - SUBVENCIÓN CORRIENTE PROGRAMA ERASMUS NO REINTEGRABLES</t>
  </si>
  <si>
    <t>410.03 - TRANSFERENCIAS CORRIENTES DE OO.AA. CM.</t>
  </si>
  <si>
    <t>442.01 - SUBV. CORR. DE OTROS ORGANISMOS PÚBL. NO REINTEGRABLES</t>
  </si>
  <si>
    <t>450 - TRANSFERENCIAS Y SUBVENCIONES CORRIENTES DE LA COMUNIDAD DE MADRID</t>
  </si>
  <si>
    <t>450.00 - TRANSFERENCIA NOMINATIVA DE LA COM. MADRID</t>
  </si>
  <si>
    <t>450.02 - TRANSFERENCIA PARA COMPENSACIÓN POR REDUCCIÓN PRECIO DE MATRÍCULA</t>
  </si>
  <si>
    <t>459 - OTRAS SUBVENCIONES Y TRANSFERENCIAS CORRIENTES</t>
  </si>
  <si>
    <t>459.01 - TRANSFERENCIA NOMINATIVA PARA EL CONSEJO SOCIAL</t>
  </si>
  <si>
    <t>459.04 - SUBVENCIONES CORRIENTES PARA CURSOS DE FORMACIÓN NO REINTEGRABLES</t>
  </si>
  <si>
    <t>470 - TRANSFERENCIAS Y SUBVENCIONES CORRIENTES EMPRESAS PRIVADAS</t>
  </si>
  <si>
    <t>470.00 - TRANSFERENCIAS CORRIENTES DE EMPRESAS PRIVADAS</t>
  </si>
  <si>
    <t>470.01 - SUBVENCIONES CORRIENTES NO REINTEGRABLES DE EMPRESAS PRIVADAS</t>
  </si>
  <si>
    <t>481 - TRANSFERENCIAS Y SUBVENCIONES CORRIENTES DE FUNDACIONES</t>
  </si>
  <si>
    <t>481.00 - TRANSFERENCIAS CORRIENTES DE FUNDACIONES</t>
  </si>
  <si>
    <t>481.01 - SUBVENCIONES CORRIENTES DE FUNDACIONES</t>
  </si>
  <si>
    <t>499 - OTRAS SUBVENCIONES CORRIENTES</t>
  </si>
  <si>
    <t>499.00 - OTRAS SUBVENCIONES CORRIENTES DEL EXTERIOR NO REINTEGRABLES</t>
  </si>
  <si>
    <t>520 - INTERESES DE CUENTAS BANCARIAS</t>
  </si>
  <si>
    <t>520.00 - INTERESES DE CUENTAS CORRIENTES</t>
  </si>
  <si>
    <t>530 - DIVIDENDOS PROCEDENTES DE DIVERSOS LEGADOS</t>
  </si>
  <si>
    <t>540 - ALQUILER Y PRODUCTOS DE INMUEBLES</t>
  </si>
  <si>
    <t>540.10 - ALQUILER DE LOCALES</t>
  </si>
  <si>
    <t>540.99 - OTROS ALQUILERES TAQUILLAS, AZOTEA...</t>
  </si>
  <si>
    <t>550 - PRODUCTO DE CONCESIONES ADMINISTRATIVAS</t>
  </si>
  <si>
    <t>550.00 - CONCESIONES ADMINISTRATIVAS</t>
  </si>
  <si>
    <t>700 - TRANSFERENCIAS Y SUBVENCIONES DE CAPITAL.</t>
  </si>
  <si>
    <t>700.00 - TRANSFERENCIAS DE CAPITAL DEL MINISTERIO DE EDUCACIÓN</t>
  </si>
  <si>
    <t>700.01 - TRANSFERENCIAS DE CAPITAL DEL ME PARA INVESTIGACIÓN</t>
  </si>
  <si>
    <t>700.02 - SUBVENCIONES DE CAPITAL DEL MINISTERIO DE EDUCACIÓN</t>
  </si>
  <si>
    <t>700.03 - SUBVENCIONES CAPITAL MINISTERIO EDUCACIÓN PARA INVESTIGACIÓN</t>
  </si>
  <si>
    <t>701 - TRANSFERENCIAS Y SUBVENCIONES DE CAPITAL OTROS MINISTERIOS</t>
  </si>
  <si>
    <t>701.00 - TRANSFERENCIAS DE CAPITAL DE OTROS MINISTERIOS</t>
  </si>
  <si>
    <t>701.01 - SUBVENCIONES DE CAPITAL DE OTROS DEPARTAMENTOS</t>
  </si>
  <si>
    <t>710 - TRANSF. CAP. ORG. AUTONOMOS ADMINISTRATIVOS</t>
  </si>
  <si>
    <t>710.01 - SUBVENCIONES DE CAPITAL DE OO.AA.</t>
  </si>
  <si>
    <t>730 - TRANS. Y SUBVENCIONES CAPITAL ORG. AUTO. ENT.EMP.</t>
  </si>
  <si>
    <t>730.01 - SUBVENCIONES CAPITAL ORG. AUTO. ENT.EMP.</t>
  </si>
  <si>
    <t>740.01 - SUBVENCIONES DE CAPITAL DE EMPRESAS PÚBLICAS</t>
  </si>
  <si>
    <t>742 - TRANSFERENCIAS DE CAPITAL</t>
  </si>
  <si>
    <t>742.01 - SUBVENCIONES CAPITAL DE OTROS ORGAN. PÚBLICOS</t>
  </si>
  <si>
    <t>750 - TRANSFERENCIAS Y SUBVENCIONES CAPITAL CC.AA.</t>
  </si>
  <si>
    <t>750.00 - TRANSFERENCIAS DE CAPITAL CM PARA INVERSIONES</t>
  </si>
  <si>
    <t>770 - TRANS. Y SUBV. DE CAPITAL PARA INVESTIGAR DE EMP. PRIVADAS</t>
  </si>
  <si>
    <t>770.01 - SUBVENC . DE CAPITAL PARA INVESTIGA. EMPRE PRIVA</t>
  </si>
  <si>
    <t>780 - TRANS. Y SUBVENCIONES DE CAPITAL DE FAM. E INSTITU. SIN ANIMO LUCR</t>
  </si>
  <si>
    <t>780.00 - TRANSFERENCIAS DE CAPITAL DE FAMILIAS E INSTITU</t>
  </si>
  <si>
    <t>780.01 - SUBVENCIONES DE CAPITAL DE FAMILIAS E INSTITUCIO</t>
  </si>
  <si>
    <t>781 - TRANSFERENCIAS Y SUBV. DE FUNDACIONES</t>
  </si>
  <si>
    <t>781.00 - TRANSFERENCIAS DE FUNDACIONES</t>
  </si>
  <si>
    <t>781.01 - SUBVENCIONES DE FUNDACIONES</t>
  </si>
  <si>
    <t>790 - TRANS. Y SUBV. DE CAPITAL FONDO EUROP DES. REG. FEDER</t>
  </si>
  <si>
    <t>790.01 - SUBVENCIONES DE CAPITAL DEL FEDER</t>
  </si>
  <si>
    <t>795 - OTRAS TRANSFERENCIAS Y SUBVENCIIONES DE LA UE.</t>
  </si>
  <si>
    <t>795.01 - OTRAS SUBVENCIONES DE CAPITAL DE LA UNIÓN EUROP.</t>
  </si>
  <si>
    <t>795.03 - PROGRAMA MARCO 2007 A 2013</t>
  </si>
  <si>
    <t>795.04 - SUBV. UE HORIZONTE 2020</t>
  </si>
  <si>
    <t>799 - OTRAS TRANSFERENCIAS Y SUBVENCIONES DE CAPITAL DEL EXTERIOR</t>
  </si>
  <si>
    <t>799.01 - OTRAS SUBVENCIONES DE CAPITAL DEL EXTERIOR</t>
  </si>
  <si>
    <t>860.01 - ENAJEN. ACC. Y PARTICIP. FUERA S. PUBL. EMP. NACION. Y UE A CP</t>
  </si>
  <si>
    <t>910 - PRÉSTAMOS RECIBIDOS A CP SECTOR PÚBLICO</t>
  </si>
  <si>
    <t>DENOMINACIÓN</t>
  </si>
  <si>
    <t>%</t>
  </si>
  <si>
    <t>TOTAL</t>
  </si>
  <si>
    <t xml:space="preserve"> 49 - TRANSFERENCIAS Y SUBVENCIONES CORRIENTES DEL EXTERIOR</t>
  </si>
  <si>
    <t>4 - TRANSFERENCIAS Y SUBVENCIONES CORRIENTES</t>
  </si>
  <si>
    <t xml:space="preserve"> 40 - TRANSFERENCIAS Y SUBVENCIONES CORR. DE LA ADMINISTRACION DEL ESTADO</t>
  </si>
  <si>
    <t xml:space="preserve"> 41 - TRANSFERENCIAS Y SUBVENCIONES CORRIENTES OO.AA.</t>
  </si>
  <si>
    <t>43 - DE OTROS ORGANISMOS PÚBLICOS</t>
  </si>
  <si>
    <t>45 - DE COMUNIDADES AUTONOMAS</t>
  </si>
  <si>
    <t>47 - TRANSFERENCIAS Y SUBVENCIONES CORR. DE EMPRESAS PRIVADAS</t>
  </si>
  <si>
    <t xml:space="preserve"> 52 - INTERESES DE DEPOSITOS</t>
  </si>
  <si>
    <t>53 - DIVIDENDOS Y PARTICIPACIONES EN BENEFICIOS</t>
  </si>
  <si>
    <t>54 - RENTAS DE BIENES INMUEBLES</t>
  </si>
  <si>
    <t xml:space="preserve"> 55 - PRODUCTOS DE CONCESIONES Y APROV. ESPECIALES</t>
  </si>
  <si>
    <t>5 - INGRESOS PATRIMONIALES</t>
  </si>
  <si>
    <t>70 - TRANSFERENCIAS Y SUBVENCIONES DE CAPITAL DEL ESTADO</t>
  </si>
  <si>
    <t>71 - TRANSFERENCIAS Y SUBVENCIONES DE CAPITAL DE OO. AA.</t>
  </si>
  <si>
    <t>73 - TRANS. Y SUBVENCIONES DE CAPITAL ORG. AUT. COM, IND, Y FIN</t>
  </si>
  <si>
    <t>75 - TRANSFERENCIAS Y SUBVENCIONES DE CAPITAL CC.AA.</t>
  </si>
  <si>
    <t>77 - TRANSFERENCIAS Y SUBVENCIONES DE CAPITAL DE EMPRESAS PRIVADAS</t>
  </si>
  <si>
    <t>78 - TRANS. Y SUBVENCIONES DE CAPITAL DE FAM. E INSTITU. SIN ANIMO LUCR</t>
  </si>
  <si>
    <t>79 - TRANSFERENCIAS Y SUBVENCIONES DE CAPITAL DEL EXTERIOR</t>
  </si>
  <si>
    <t>7 - TRANSFERENCIAS Y SUBVENCIONES DE CAPITAL</t>
  </si>
  <si>
    <t>8 - ACTIVOS FINANCIEROS</t>
  </si>
  <si>
    <t>9 - PASIVOS FINANCIEROS</t>
  </si>
  <si>
    <t>32 - OTROS INGRESOS PROCEDENTES DE PRESTACIÓN DE SERVICIOS</t>
  </si>
  <si>
    <t>33 - VENTA DE BIENES</t>
  </si>
  <si>
    <t>38 - REINTEGRO OPERACIONES CORRIENTES</t>
  </si>
  <si>
    <t>39 - OTROS INGRESOS</t>
  </si>
  <si>
    <t>319.01- DER. EXAMEN OPOSICIONES PAS</t>
  </si>
  <si>
    <t>401.00 - TRANSFERENCIAS CORRIENTES OTROS DEPARTAMENTOS NO REINTEGRABLES</t>
  </si>
  <si>
    <t>459.00 - OTRAS TRANSFERENCIAS  CORRIENTES COMUNIDAD DE MADRID</t>
  </si>
  <si>
    <t>750.02 - SUBVENCIONES DE CAPITAL  I3</t>
  </si>
  <si>
    <t>6 - ENAJENACIÓN DE INVERSIONES REALES</t>
  </si>
  <si>
    <t>759 - OTRAS TRANSFERENCIAS Y SUBVENCIONES DE CAPITAL</t>
  </si>
  <si>
    <t>759.01 - OTRAS SUBVENCIONES DE CAPITAL PARA INVESTIGACIÓN</t>
  </si>
  <si>
    <t>76 - DE CORPORACIONES LOCALES</t>
  </si>
  <si>
    <t>760 -TRANSFERENCIAS Y SUBVENCIONES DE CAPITAL DE AYUNTAMIENTOS</t>
  </si>
  <si>
    <t>760.01 - SUBVENCIONES DE CAPITAL DE AYUNTAMIENTOS</t>
  </si>
  <si>
    <t>312 - PRECIOS PÚBLICOS  TÍTULOS PROPIOS,MÁSTERES PROPIOS, CURSOS Y SEMINARIOS</t>
  </si>
  <si>
    <t>332.00 - VENTA DE FOTOCOPIAS Y OTROS PRODUCTOS DE REPROGRAFÍA</t>
  </si>
  <si>
    <t>332 - VENTA DE FOTOCOPIAS Y OTROS PRODUCTOS DE REPOGRAFÍA</t>
  </si>
  <si>
    <t>400.03 - SUBVENCIONES M. EDUC. BECAS ERASMUS, SÉNECA NO REINT. SÓCRATES</t>
  </si>
  <si>
    <t>431 - TRANSF. Y SUBV. CORRIENTES ORG. PÚBL. PARA INVESTIGACIÓN</t>
  </si>
  <si>
    <t>431.00 - TRANSF. CORRIENTES. ORGAN. PÚBLI. PARA INVESTIGACIÓN</t>
  </si>
  <si>
    <t>431.01 - SUBVEN. CORRIENTES ORGANIS. PÚBLICOS PARA INVESTIGACIÓN</t>
  </si>
  <si>
    <t>442 - TRANSFERENCIAS Y SUBVENCIONES CORRIENTES DE OTROS ORGANISMOS PÚBLICOS</t>
  </si>
  <si>
    <t>44 - TRANSFERENCIAS Y SUBVENCIONES CORRIENTES EMPRESAS Y OTROS ENTES PÚBLICOS</t>
  </si>
  <si>
    <t>48 - TRANSFERENCIAS Y SUBVENCIONES CORR. DE FAMILIAS E INST. SIN ANIM. LUCRO</t>
  </si>
  <si>
    <t>480 - TRANSFENCIAS Y SUBVENCIONES CORR. DE FAMILIAS E INST. SIN ANIM. LUCRO</t>
  </si>
  <si>
    <t>480.00 - TRANSFERENCIAS CORRIENTES DE FAMILIAS E INSTITUCIONES</t>
  </si>
  <si>
    <t>480.01 - SUBVENCIONES CORRIENTES NO REINTEGRABLES DE FAMILIAS E INSTITUC.</t>
  </si>
  <si>
    <t>481.11 - SUBVENCIONES CORRIENTES DE INST. SIN ÁNIMO DE LUCRO</t>
  </si>
  <si>
    <t>492 - OTRAS SUBVENCIONES CORRIENTES DE UNIÓN EUROPEA</t>
  </si>
  <si>
    <t>492.00 - SUBVENCIONES CORRIENTES DE LA UNIÓN EUROPEA NO REINTEGRABLES</t>
  </si>
  <si>
    <t>492.01 - SUBVENCIONES CORRIENTES DE LA UNIÓN EUROPEA REINTEGRABLES</t>
  </si>
  <si>
    <t>613 - MAQUINARÍA, INSTALACIONES Y UTILLAJE</t>
  </si>
  <si>
    <t>613.00 - MAQUINARÍA</t>
  </si>
  <si>
    <t>740 - TRANS. Y SUBVENCIONES DE CAPITAL EMPRESAS PÚBLICAS</t>
  </si>
  <si>
    <t>74 - TRANS. Y SUBVENCIONES DE CAPITAL EMPRESAS PÚBL Y OTROS ENTES PÚBL</t>
  </si>
  <si>
    <t>750.01 - SUBVENCIONES DE CAPITAL CM INVESTIGACIÓN</t>
  </si>
  <si>
    <t>830.01 - REINTEGROS PRÉSTAMOS A FUNCIONARIOS</t>
  </si>
  <si>
    <t>83 - REINTEGROS PRÉSTAMOS FUERA SECTOR PÚBLICO</t>
  </si>
  <si>
    <t>830 - REINTEGROS PRÉSTAMOS AL PERSONAL A CORT</t>
  </si>
  <si>
    <t>830.02 - REINTEGROS PRÉSTAMOS PERS. LABORAL</t>
  </si>
  <si>
    <t>86 - ENAJEN. ACCIONES FUERA SECTOR PÚBLICO</t>
  </si>
  <si>
    <t>860 - ENAJEN. ACC. Y PARTICIP. FUERA S. PÚBLICO EMP. NACIONALES Y U.E.</t>
  </si>
  <si>
    <t>860.00 - ENAJEN. ACC. Y PARTICIP. FUERA S. PUBL. EMP. NACIÓN. Y UE A LP</t>
  </si>
  <si>
    <t>91 - PRÉSTAMOS RECIBIDOS DEL INTERIOR</t>
  </si>
  <si>
    <t>910.01 - PRÉSTAMOS RECIBIDOS A C/P SECTOR PÚBLICO TRANSFORM. EN SUBVENCIONES</t>
  </si>
  <si>
    <t>911.01 - PRÉSTAMOS RECIBIDOS A L/P SECTOR PÚBLICO TRANSFORM. EN SUBVENCIONES</t>
  </si>
  <si>
    <t>911.00 - PRÉSTAMOS RECIBIDOS A L/P SECTOR PÚBLICO NO TRANSFORM.  SUBVENCIONES</t>
  </si>
  <si>
    <t>911 - PRÉSTAMOS RECIBIDOS A L/P DE ENTES DEL SP</t>
  </si>
  <si>
    <t>3 - TASAS PRECIOS PÚBLICOS Y OTROS INGRESOS</t>
  </si>
  <si>
    <t>31 - PRECIOS PÚBLICOS</t>
  </si>
  <si>
    <t>310 - DERECHOS DE MATRÍCULA POR ESTUDIOS OFICIALES</t>
  </si>
  <si>
    <t>310.05 - EXPEDICIÓN DE TITULOS OFICIALES</t>
  </si>
  <si>
    <t>329.99 - OTROS INGRESOS PROCEDENTES PRÉST. SERVICIOS</t>
  </si>
  <si>
    <t>329 - OTROS INGRESOS POR PRESTACIÓN DE SERVICIOS</t>
  </si>
  <si>
    <t>329.03 - PRESTACIÓN DE SERVICIOS USO INSTALACIONES DEPORTIVAS</t>
  </si>
  <si>
    <t>391.00 - INDEMNIZACIÓN DE SEGUROS</t>
  </si>
  <si>
    <t>61 - DE LAS DEMÁS INVERSIONES REALES</t>
  </si>
  <si>
    <t>401.02 - SUBVENCIONES CORRIENTES OTROS DEPARTAMENTOS  REINTEGRABLE</t>
  </si>
  <si>
    <t>440 - TRANSFERENCIAS CORRIENTES DE EMPRESAS PUBLICAS</t>
  </si>
  <si>
    <t>459.03 - OTRAS SUBV. CORRIENTES DE LA COMUNIDAD DE MADRID, NO REINTEGRABLE</t>
  </si>
  <si>
    <t>619 - MOBILIARIO</t>
  </si>
  <si>
    <t>619.02 - ELEMENTOS DE TRANSPORTE</t>
  </si>
  <si>
    <t>770.00 -TRANSF.  DE CAPITAL PARA INVESTIG. DE EMPR. PRIV</t>
  </si>
  <si>
    <t>799.00 - OTRAS TRANSFERENCIAS DE CAPITAL RECIBIDAS DEL EX</t>
  </si>
  <si>
    <t>329.09 - CÁNONES FUNDACIONES POR TÍTULOS, CURSOS Y SEMINARIOS</t>
  </si>
  <si>
    <t>399.91 - DIFERENCIA DE CAMBIOS,PAGO EN MONEDA EXTRANJERA</t>
  </si>
  <si>
    <t>410.05 - SUBVENCIONES CORRIENTES OO.AA. ADMINISTRATIVOS REINTEGRABLES</t>
  </si>
  <si>
    <t>410.06 - SUBVENCIÓN CORRIENTE PROGRAMA ERASMUS REINTEGRABLES</t>
  </si>
  <si>
    <t>499.01 - OTRAS SUBVENCIONES CORRIENTES DEL EXTERIOR REINTEGRABLES</t>
  </si>
  <si>
    <t>538 - OTROS DIVIDENDOS Y PARTICIPACIONES</t>
  </si>
  <si>
    <t>550.02 - CESIONES DE TAQUILLAS Y AZOTEAS Y OTRAS CONCESIONES</t>
  </si>
  <si>
    <t>84 - DEVOLUCION DE DEPOSITOS Y FIANZAS</t>
  </si>
  <si>
    <t>840 - DEVOL. DEPOSITOS A CORTO Y LARGO PLAZO</t>
  </si>
  <si>
    <t>840.00 - DEVOLUCIÓN DEPÓSITOS A LP</t>
  </si>
  <si>
    <t>310.09 - DIVERSOS INGRESOS ACADEMICOS</t>
  </si>
  <si>
    <t>310.10 - MÁSTERES HABILITANTES</t>
  </si>
  <si>
    <t>329.01 - PRESTACIÓN DE SERVICIOS FACTURACIÓN OTT</t>
  </si>
  <si>
    <t>329.12 - INGRESOS PRESTACIÓN DE SERVICIOS DE FORMACIÓN OCUPACIONAL</t>
  </si>
  <si>
    <t>410.00 - TRANSFERENCIAS CORRIENTES ORGANISMOS AUTÓNOMOS</t>
  </si>
  <si>
    <t>450.03 - TRANSFERENCIAS CORRIENTES POR EJECUCIÓN DE SENTENCIA</t>
  </si>
  <si>
    <t>470.02 - SUBVENCIONES CORRIENTES REINTEGRABLES DE EMPRESAS PRIVADAS</t>
  </si>
  <si>
    <t>482 - INGRESOS CONFERENCIA CONSEJOS SOCIALES</t>
  </si>
  <si>
    <t xml:space="preserve"> 60 - ENAJENACIÓN DE TERRENOS</t>
  </si>
  <si>
    <t>600 - ENAJENACIÓN DE SOLARES</t>
  </si>
  <si>
    <t xml:space="preserve">741 - TRANSFERENCIAS Y SUBVENCIONES DE CAPITAL OTROS ENTES </t>
  </si>
  <si>
    <t>741.01 - SUBVENCIONES DE CAPITAL OTROS ENTES PUBLICOS NO REINTEGRABLE</t>
  </si>
  <si>
    <t>2020</t>
  </si>
  <si>
    <t>2020-2019
Diferencia</t>
  </si>
  <si>
    <t>459.02 - OTRAS TRANSFERENCIAS CORRIENTES DE COMUNIDAD DE MADRID</t>
  </si>
  <si>
    <t>459.05 - OTRAS SUBVENCIONES DE LA COMUNIDAD DE MADRID. REINTEGRABLES</t>
  </si>
  <si>
    <t>46 - SUBVENCIONES CORRIENTES DE CORPORACIONES LOCALES</t>
  </si>
  <si>
    <t>460 - SUBS. CORRIENTES DE CORPORACIONES LOCALES</t>
  </si>
  <si>
    <t>460.01 - SUBVENCIONES CORRIENTES DE AYUNTAMIENTOS REINTEGRABLES</t>
  </si>
  <si>
    <t>441 - TRANSFERENCIAS CORRIENTES DE ENTIDADES PUBLICAS EMPRESARIALES</t>
  </si>
  <si>
    <t>441.01 - SUBV. CORRIENTES DE ENT. PÚBLICAS EMPRESARIALES Y OTRAS ENT.</t>
  </si>
  <si>
    <t>441.00 - TRANSFERENCIAS CORRIENTES DE EMP. PÚBLICAS EMP. Y OTRAS ENTIDADES S.P.I.</t>
  </si>
  <si>
    <t xml:space="preserve"> 59 - OTROS INGRESOS PATRIMONIALES</t>
  </si>
  <si>
    <t>592 - OTROS INGRESOS PATRIMONIALES FINANCIEROS</t>
  </si>
  <si>
    <t>750.03 - TRANSFERENCIAS DE CAPITAL COMUNIDAD DE MADRID POR EJECUC. SENTENC.</t>
  </si>
  <si>
    <t>750.04 - TRANSFERENCIA DE CAPITAL DE LA CAM PARA TRANSF. DIGITAL DE LAS U. PUBL.</t>
  </si>
  <si>
    <t>2021</t>
  </si>
  <si>
    <t>Cuadro 4. Comparación  derechos reconocidos netos por subconceptos en 2021 y 2020</t>
  </si>
  <si>
    <t>310.11 - POR MASTERES OFICIALES INTERUNIVERSITARIOS NO GESTIONADOS POR UPM</t>
  </si>
  <si>
    <t>329,10 - CÁNONES FUNDACIÓN UNIVERSIDAD EMPRESA</t>
  </si>
  <si>
    <t>329.90 - CANONES ARTICULO 83 LOU DENTRO DEL PLAN DE RECUPERAC., TRANSF. Y RESIL.</t>
  </si>
  <si>
    <t>329,91 - PRESTACIÓN DE SERVICIOS FACTURACIÓN OTT DENTRO DEL PLAN R., TRANS. Y R.</t>
  </si>
  <si>
    <t xml:space="preserve">     430.02 - SUBVENCIONES CORRIENTES DE AGENCIAS ESTATALES. REINTEGRABLES</t>
  </si>
  <si>
    <t xml:space="preserve">  430 - TRASNF. Y SUBV. CORRIENTES OO MERCANTILES Y ENTIDADES PUBLICAS EMPRESAR.</t>
  </si>
  <si>
    <t xml:space="preserve">   440.02 - SUBVENC. CORRIENTES EMP.PUBL. EMP. Y OTRAS ENTIDADES SS.PP. REINT.</t>
  </si>
  <si>
    <t>459.07 - (SIN DESCRIPCIÓN)</t>
  </si>
  <si>
    <t>702.01 - SUBVENCIONES CAPITAL Mº UNIVERSIDADES PLAN RECUP., TRANSF. Y RESILIENCIA</t>
  </si>
  <si>
    <t>702 - TRANSFERENCIAS Y SUBVENCIONES DE CAPITAL Mº UNIVERSIDADES</t>
  </si>
  <si>
    <t>703.01 - SUBVENC. CAPITAL Mº AS. ECONÓMICOS Y T. DIGITAL PLAN RECUP., TRANS. Y RESIL.</t>
  </si>
  <si>
    <t>703 - TRANSF.Y SUBV. CAPITAL Mº ASUNTOS ECONOMICOS Y TRANSF. DIGITAL</t>
  </si>
  <si>
    <t>704.01 - SUBVENC. CAPITAL DEL Mº DE AGRICULTURA, PESC. Y AL. PLAN RECUPERAC., TRANSF. Y RESILIENCIA</t>
  </si>
  <si>
    <t>704 - TRANSF. Y SUBV. CAPITAL Mº AGRICULT. PESC. Y A. PLAN RECUP. TRANSF. Y RESILIENC.</t>
  </si>
  <si>
    <t>705.01 - SUBVENC. CAPITAL DEL Mº CIENCIA E INNOVAC. PLAN RECUP. TRANSF. Y RESILIENC.</t>
  </si>
  <si>
    <t>705 - TRANSF. Y SUBVENC. CAPITAL Mº CIENCIA E INNOVAC. PLAN RECUPERAC. T. Y RESILIENC.</t>
  </si>
  <si>
    <t>731.01 - SUBVENC. CAPITAL DE AGENC. ESTAT. INVESTIGAC. PLAN RECUP. TRANSF. Y RESIL.</t>
  </si>
  <si>
    <t>731 - SUBVENC. CAPITAL AGENCIA EST. INVESTIGAC. PLAN RECUPERAC. TRANSF. Y RESILIENC.</t>
  </si>
  <si>
    <t>778 - OTRAS TRANSFERENCIAS DE EMPRESAS PRIVADAS</t>
  </si>
  <si>
    <t>559 - EXPLOTACIÓN DE PATENTES Y 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</si>
</sst>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3" fillId="0" borderId="0" xfId="0" applyFont="1"/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4" fontId="0" fillId="0" borderId="3" xfId="0" applyNumberFormat="1" applyBorder="1"/>
    <xf numFmtId="0" fontId="0" fillId="0" borderId="3" xfId="0" applyBorder="1" applyAlignment="1">
      <alignment horizontal="left" indent="3"/>
    </xf>
    <xf numFmtId="0" fontId="1" fillId="0" borderId="3" xfId="0" applyFont="1" applyBorder="1" applyAlignment="1">
      <alignment horizontal="left" indent="3"/>
    </xf>
    <xf numFmtId="0" fontId="1" fillId="0" borderId="3" xfId="0" applyFont="1" applyBorder="1" applyAlignment="1">
      <alignment horizontal="left" indent="2"/>
    </xf>
    <xf numFmtId="0" fontId="1" fillId="4" borderId="3" xfId="0" applyFont="1" applyFill="1" applyBorder="1" applyAlignment="1">
      <alignment horizontal="left" indent="2"/>
    </xf>
    <xf numFmtId="4" fontId="0" fillId="4" borderId="3" xfId="0" applyNumberFormat="1" applyFill="1" applyBorder="1"/>
    <xf numFmtId="0" fontId="0" fillId="4" borderId="3" xfId="0" applyFill="1" applyBorder="1" applyAlignment="1">
      <alignment horizontal="left" indent="3"/>
    </xf>
    <xf numFmtId="0" fontId="1" fillId="4" borderId="3" xfId="0" applyFont="1" applyFill="1" applyBorder="1" applyAlignment="1">
      <alignment horizontal="left" indent="3"/>
    </xf>
    <xf numFmtId="0" fontId="0" fillId="4" borderId="3" xfId="0" applyFill="1" applyBorder="1" applyAlignment="1">
      <alignment horizontal="left" indent="2"/>
    </xf>
    <xf numFmtId="4" fontId="1" fillId="0" borderId="3" xfId="0" applyNumberFormat="1" applyFont="1" applyBorder="1"/>
    <xf numFmtId="0" fontId="3" fillId="0" borderId="3" xfId="0" applyFont="1" applyFill="1" applyBorder="1" applyAlignment="1">
      <alignment horizontal="left"/>
    </xf>
    <xf numFmtId="4" fontId="3" fillId="0" borderId="3" xfId="0" applyNumberFormat="1" applyFont="1" applyFill="1" applyBorder="1"/>
    <xf numFmtId="0" fontId="3" fillId="0" borderId="0" xfId="0" applyFont="1" applyFill="1"/>
    <xf numFmtId="0" fontId="3" fillId="0" borderId="3" xfId="0" applyFont="1" applyFill="1" applyBorder="1" applyAlignment="1">
      <alignment horizontal="left" indent="1"/>
    </xf>
    <xf numFmtId="2" fontId="3" fillId="0" borderId="0" xfId="0" applyNumberFormat="1" applyFont="1" applyFill="1"/>
    <xf numFmtId="4" fontId="3" fillId="0" borderId="0" xfId="0" applyNumberFormat="1" applyFont="1" applyFill="1"/>
    <xf numFmtId="0" fontId="0" fillId="0" borderId="0" xfId="0" applyFill="1"/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10" fontId="3" fillId="0" borderId="3" xfId="0" applyNumberFormat="1" applyFont="1" applyFill="1" applyBorder="1" applyAlignment="1">
      <alignment horizontal="center"/>
    </xf>
    <xf numFmtId="10" fontId="1" fillId="4" borderId="3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3" xfId="0" applyNumberFormat="1" applyFont="1" applyFill="1" applyBorder="1"/>
    <xf numFmtId="0" fontId="1" fillId="0" borderId="0" xfId="0" applyFont="1" applyFill="1"/>
    <xf numFmtId="4" fontId="6" fillId="0" borderId="3" xfId="0" applyNumberFormat="1" applyFont="1" applyFill="1" applyBorder="1"/>
    <xf numFmtId="4" fontId="6" fillId="4" borderId="3" xfId="0" applyNumberFormat="1" applyFont="1" applyFill="1" applyBorder="1"/>
    <xf numFmtId="4" fontId="0" fillId="0" borderId="0" xfId="0" applyNumberFormat="1" applyAlignment="1">
      <alignment horizontal="center"/>
    </xf>
    <xf numFmtId="10" fontId="1" fillId="0" borderId="0" xfId="0" applyNumberFormat="1" applyFont="1"/>
    <xf numFmtId="4" fontId="7" fillId="0" borderId="3" xfId="0" applyNumberFormat="1" applyFont="1" applyFill="1" applyBorder="1"/>
    <xf numFmtId="4" fontId="8" fillId="4" borderId="3" xfId="0" applyNumberFormat="1" applyFont="1" applyFill="1" applyBorder="1"/>
    <xf numFmtId="4" fontId="8" fillId="0" borderId="3" xfId="0" applyNumberFormat="1" applyFont="1" applyBorder="1"/>
    <xf numFmtId="4" fontId="9" fillId="0" borderId="3" xfId="0" applyNumberFormat="1" applyFont="1" applyFill="1" applyBorder="1"/>
    <xf numFmtId="4" fontId="6" fillId="0" borderId="3" xfId="0" applyNumberFormat="1" applyFont="1" applyBorder="1"/>
    <xf numFmtId="4" fontId="9" fillId="0" borderId="3" xfId="0" applyNumberFormat="1" applyFont="1" applyBorder="1"/>
    <xf numFmtId="0" fontId="1" fillId="0" borderId="3" xfId="0" applyFont="1" applyFill="1" applyBorder="1" applyAlignment="1">
      <alignment horizontal="left" indent="1"/>
    </xf>
    <xf numFmtId="4" fontId="0" fillId="0" borderId="1" xfId="0" applyNumberFormat="1" applyBorder="1"/>
    <xf numFmtId="4" fontId="9" fillId="3" borderId="3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left" indent="2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9"/>
  <sheetViews>
    <sheetView tabSelected="1" zoomScale="90" zoomScaleNormal="90" workbookViewId="0">
      <selection activeCell="B59" sqref="B59:B60"/>
    </sheetView>
  </sheetViews>
  <sheetFormatPr baseColWidth="10" defaultRowHeight="14.4" x14ac:dyDescent="0.3"/>
  <cols>
    <col min="1" max="1" width="81.109375" customWidth="1"/>
    <col min="2" max="2" width="15" style="1" bestFit="1" customWidth="1"/>
    <col min="3" max="3" width="15.44140625" style="1" bestFit="1" customWidth="1"/>
    <col min="4" max="4" width="14.5546875" style="1" bestFit="1" customWidth="1"/>
    <col min="5" max="5" width="14.33203125" style="34" bestFit="1" customWidth="1"/>
    <col min="6" max="6" width="12.33203125" bestFit="1" customWidth="1"/>
    <col min="7" max="7" width="12.5546875" bestFit="1" customWidth="1"/>
  </cols>
  <sheetData>
    <row r="1" spans="1:8" ht="30.75" customHeight="1" x14ac:dyDescent="0.3">
      <c r="A1" s="55" t="s">
        <v>228</v>
      </c>
      <c r="B1" s="55"/>
      <c r="C1" s="55"/>
      <c r="D1" s="55"/>
      <c r="E1" s="55"/>
    </row>
    <row r="2" spans="1:8" s="27" customFormat="1" ht="10.199999999999999" x14ac:dyDescent="0.2">
      <c r="A2" s="51" t="s">
        <v>102</v>
      </c>
      <c r="B2" s="52" t="s">
        <v>227</v>
      </c>
      <c r="C2" s="52" t="s">
        <v>213</v>
      </c>
      <c r="D2" s="53" t="s">
        <v>214</v>
      </c>
      <c r="E2" s="51" t="s">
        <v>103</v>
      </c>
    </row>
    <row r="3" spans="1:8" s="27" customFormat="1" ht="10.199999999999999" x14ac:dyDescent="0.2">
      <c r="A3" s="51"/>
      <c r="B3" s="52"/>
      <c r="C3" s="52"/>
      <c r="D3" s="54"/>
      <c r="E3" s="51"/>
    </row>
    <row r="4" spans="1:8" s="19" customFormat="1" x14ac:dyDescent="0.3">
      <c r="A4" s="17" t="s">
        <v>175</v>
      </c>
      <c r="B4" s="44">
        <f>B5+B29+B46+B61+B64</f>
        <v>74691003</v>
      </c>
      <c r="C4" s="44">
        <f>C5+C29+C46+C61+C64</f>
        <v>122284718.34</v>
      </c>
      <c r="D4" s="18">
        <f t="shared" ref="D4:D36" si="0">B4-C4</f>
        <v>-47593715.340000004</v>
      </c>
      <c r="E4" s="28">
        <f t="shared" ref="E4:E10" si="1">D4/C4</f>
        <v>-0.38920411304109648</v>
      </c>
    </row>
    <row r="5" spans="1:8" s="19" customFormat="1" x14ac:dyDescent="0.3">
      <c r="A5" s="20" t="s">
        <v>176</v>
      </c>
      <c r="B5" s="44">
        <f>B6+B19+B24+B26</f>
        <v>55017656.580000013</v>
      </c>
      <c r="C5" s="44">
        <f>C6+C19+C24+C26</f>
        <v>104027670.94</v>
      </c>
      <c r="D5" s="18">
        <f t="shared" si="0"/>
        <v>-49010014.359999985</v>
      </c>
      <c r="E5" s="28">
        <f t="shared" si="1"/>
        <v>-0.47112478744494313</v>
      </c>
      <c r="G5" s="21"/>
      <c r="H5" s="22"/>
    </row>
    <row r="6" spans="1:8" x14ac:dyDescent="0.3">
      <c r="A6" s="11" t="s">
        <v>177</v>
      </c>
      <c r="B6" s="38">
        <f>SUM(B7:B18)</f>
        <v>54242640.790000007</v>
      </c>
      <c r="C6" s="38">
        <f>SUM(C7:C17)</f>
        <v>103332978.41</v>
      </c>
      <c r="D6" s="12">
        <f t="shared" si="0"/>
        <v>-49090337.61999999</v>
      </c>
      <c r="E6" s="29">
        <f t="shared" si="1"/>
        <v>-0.47506941516019729</v>
      </c>
      <c r="F6" s="19"/>
      <c r="G6" s="1"/>
    </row>
    <row r="7" spans="1:8" x14ac:dyDescent="0.3">
      <c r="A7" s="13" t="s">
        <v>0</v>
      </c>
      <c r="B7" s="37">
        <v>41775057.240000002</v>
      </c>
      <c r="C7" s="37">
        <v>90495452.030000001</v>
      </c>
      <c r="D7" s="12">
        <f t="shared" si="0"/>
        <v>-48720394.789999999</v>
      </c>
      <c r="E7" s="29">
        <f t="shared" si="1"/>
        <v>-0.53837395910071573</v>
      </c>
    </row>
    <row r="8" spans="1:8" x14ac:dyDescent="0.3">
      <c r="A8" s="13" t="s">
        <v>1</v>
      </c>
      <c r="B8" s="38">
        <v>833882.6</v>
      </c>
      <c r="C8" s="38">
        <v>876035.36</v>
      </c>
      <c r="D8" s="12">
        <f t="shared" si="0"/>
        <v>-42152.760000000009</v>
      </c>
      <c r="E8" s="29">
        <f t="shared" si="1"/>
        <v>-4.8117646758003021E-2</v>
      </c>
    </row>
    <row r="9" spans="1:8" x14ac:dyDescent="0.3">
      <c r="A9" s="13" t="s">
        <v>2</v>
      </c>
      <c r="B9" s="38">
        <v>9633</v>
      </c>
      <c r="C9" s="38">
        <v>3569.42</v>
      </c>
      <c r="D9" s="12">
        <f t="shared" si="0"/>
        <v>6063.58</v>
      </c>
      <c r="E9" s="29">
        <f t="shared" si="1"/>
        <v>1.698757781376246</v>
      </c>
    </row>
    <row r="10" spans="1:8" x14ac:dyDescent="0.3">
      <c r="A10" s="13" t="s">
        <v>3</v>
      </c>
      <c r="B10" s="38">
        <v>276802.51</v>
      </c>
      <c r="C10" s="38">
        <v>237872.11</v>
      </c>
      <c r="D10" s="12">
        <f t="shared" si="0"/>
        <v>38930.400000000023</v>
      </c>
      <c r="E10" s="29">
        <f t="shared" si="1"/>
        <v>0.1636610529918788</v>
      </c>
    </row>
    <row r="11" spans="1:8" x14ac:dyDescent="0.3">
      <c r="A11" s="13" t="s">
        <v>4</v>
      </c>
      <c r="B11" s="38">
        <v>0</v>
      </c>
      <c r="C11" s="38">
        <v>0</v>
      </c>
      <c r="D11" s="12">
        <f t="shared" si="0"/>
        <v>0</v>
      </c>
      <c r="E11" s="29"/>
    </row>
    <row r="12" spans="1:8" x14ac:dyDescent="0.3">
      <c r="A12" s="14" t="s">
        <v>178</v>
      </c>
      <c r="B12" s="38">
        <v>1124862.17</v>
      </c>
      <c r="C12" s="38">
        <v>1047173.72</v>
      </c>
      <c r="D12" s="12">
        <f t="shared" si="0"/>
        <v>77688.449999999953</v>
      </c>
      <c r="E12" s="29">
        <f>D12/C12</f>
        <v>7.4188693352617713E-2</v>
      </c>
    </row>
    <row r="13" spans="1:8" x14ac:dyDescent="0.3">
      <c r="A13" s="13" t="s">
        <v>5</v>
      </c>
      <c r="B13" s="38">
        <v>280733.23</v>
      </c>
      <c r="C13" s="38">
        <v>279925.73</v>
      </c>
      <c r="D13" s="12">
        <f t="shared" si="0"/>
        <v>807.5</v>
      </c>
      <c r="E13" s="29">
        <f>D13/C13</f>
        <v>2.8846937364421627E-3</v>
      </c>
    </row>
    <row r="14" spans="1:8" x14ac:dyDescent="0.3">
      <c r="A14" s="13" t="s">
        <v>6</v>
      </c>
      <c r="B14" s="38">
        <v>9722806.6799999997</v>
      </c>
      <c r="C14" s="38">
        <v>10023448.41</v>
      </c>
      <c r="D14" s="12">
        <f t="shared" si="0"/>
        <v>-300641.73000000045</v>
      </c>
      <c r="E14" s="29">
        <f>D14/C14</f>
        <v>-2.9993842209040757E-2</v>
      </c>
    </row>
    <row r="15" spans="1:8" x14ac:dyDescent="0.3">
      <c r="A15" s="13" t="s">
        <v>7</v>
      </c>
      <c r="B15" s="38">
        <v>0</v>
      </c>
      <c r="C15" s="38">
        <v>0</v>
      </c>
      <c r="D15" s="12">
        <f t="shared" si="0"/>
        <v>0</v>
      </c>
      <c r="E15" s="29"/>
    </row>
    <row r="16" spans="1:8" x14ac:dyDescent="0.3">
      <c r="A16" s="14" t="s">
        <v>201</v>
      </c>
      <c r="B16" s="38">
        <v>211042.77</v>
      </c>
      <c r="C16" s="38">
        <v>369501.63</v>
      </c>
      <c r="D16" s="12">
        <f t="shared" si="0"/>
        <v>-158458.86000000002</v>
      </c>
      <c r="E16" s="29">
        <f>D16/C16</f>
        <v>-0.4288448199809024</v>
      </c>
    </row>
    <row r="17" spans="1:8" x14ac:dyDescent="0.3">
      <c r="A17" s="14" t="s">
        <v>202</v>
      </c>
      <c r="B17" s="38">
        <v>0</v>
      </c>
      <c r="C17" s="38">
        <v>0</v>
      </c>
      <c r="D17" s="12">
        <f t="shared" si="0"/>
        <v>0</v>
      </c>
      <c r="E17" s="29"/>
    </row>
    <row r="18" spans="1:8" x14ac:dyDescent="0.3">
      <c r="A18" s="14" t="s">
        <v>229</v>
      </c>
      <c r="B18" s="38">
        <v>7820.59</v>
      </c>
      <c r="C18" s="38">
        <v>0</v>
      </c>
      <c r="D18" s="12">
        <f t="shared" si="0"/>
        <v>7820.59</v>
      </c>
      <c r="E18" s="29"/>
    </row>
    <row r="19" spans="1:8" x14ac:dyDescent="0.3">
      <c r="A19" s="11" t="s">
        <v>141</v>
      </c>
      <c r="B19" s="38">
        <f>SUM(B20:B23)</f>
        <v>479828.56</v>
      </c>
      <c r="C19" s="38">
        <f>SUM(C20:C23)</f>
        <v>129040.97</v>
      </c>
      <c r="D19" s="12">
        <f t="shared" si="0"/>
        <v>350787.58999999997</v>
      </c>
      <c r="E19" s="29">
        <f>D19/C19</f>
        <v>2.7184202815586396</v>
      </c>
    </row>
    <row r="20" spans="1:8" x14ac:dyDescent="0.3">
      <c r="A20" s="13" t="s">
        <v>8</v>
      </c>
      <c r="B20" s="38">
        <v>7324.45</v>
      </c>
      <c r="C20" s="38">
        <v>10000</v>
      </c>
      <c r="D20" s="12">
        <f t="shared" si="0"/>
        <v>-2675.55</v>
      </c>
      <c r="E20" s="29">
        <f>D20/C20</f>
        <v>-0.26755500000000004</v>
      </c>
    </row>
    <row r="21" spans="1:8" x14ac:dyDescent="0.3">
      <c r="A21" s="13" t="s">
        <v>9</v>
      </c>
      <c r="B21" s="38">
        <v>324706.03999999998</v>
      </c>
      <c r="C21" s="38">
        <v>123234.19</v>
      </c>
      <c r="D21" s="12">
        <f t="shared" si="0"/>
        <v>201471.84999999998</v>
      </c>
      <c r="E21" s="29">
        <f>D21/C21</f>
        <v>1.6348697548951308</v>
      </c>
    </row>
    <row r="22" spans="1:8" x14ac:dyDescent="0.3">
      <c r="A22" s="13" t="s">
        <v>10</v>
      </c>
      <c r="B22" s="38">
        <v>0</v>
      </c>
      <c r="C22" s="38">
        <v>0</v>
      </c>
      <c r="D22" s="12">
        <f t="shared" si="0"/>
        <v>0</v>
      </c>
      <c r="E22" s="29"/>
    </row>
    <row r="23" spans="1:8" x14ac:dyDescent="0.3">
      <c r="A23" s="13" t="s">
        <v>11</v>
      </c>
      <c r="B23" s="38">
        <v>147798.07</v>
      </c>
      <c r="C23" s="38">
        <v>-4193.22</v>
      </c>
      <c r="D23" s="12">
        <f t="shared" si="0"/>
        <v>151991.29</v>
      </c>
      <c r="E23" s="29"/>
    </row>
    <row r="24" spans="1:8" x14ac:dyDescent="0.3">
      <c r="A24" s="15" t="s">
        <v>12</v>
      </c>
      <c r="B24" s="38">
        <f>SUM(B25)</f>
        <v>239461.2</v>
      </c>
      <c r="C24" s="38">
        <f>SUM(C25)</f>
        <v>408342.84</v>
      </c>
      <c r="D24" s="12">
        <f t="shared" si="0"/>
        <v>-168881.64</v>
      </c>
      <c r="E24" s="29">
        <f t="shared" ref="E24:E38" si="2">D24/C24</f>
        <v>-0.41357806102342826</v>
      </c>
    </row>
    <row r="25" spans="1:8" x14ac:dyDescent="0.3">
      <c r="A25" s="13" t="s">
        <v>13</v>
      </c>
      <c r="B25" s="38">
        <v>239461.2</v>
      </c>
      <c r="C25" s="38">
        <v>408342.84</v>
      </c>
      <c r="D25" s="12">
        <f t="shared" si="0"/>
        <v>-168881.64</v>
      </c>
      <c r="E25" s="29">
        <f t="shared" si="2"/>
        <v>-0.41357806102342826</v>
      </c>
    </row>
    <row r="26" spans="1:8" x14ac:dyDescent="0.3">
      <c r="A26" s="15" t="s">
        <v>14</v>
      </c>
      <c r="B26" s="38">
        <f>SUM(B27:B28)</f>
        <v>55726.03</v>
      </c>
      <c r="C26" s="38">
        <f>SUM(C27:C28)</f>
        <v>157308.72</v>
      </c>
      <c r="D26" s="12">
        <f t="shared" si="0"/>
        <v>-101582.69</v>
      </c>
      <c r="E26" s="29">
        <f t="shared" si="2"/>
        <v>-0.64575371282659988</v>
      </c>
    </row>
    <row r="27" spans="1:8" x14ac:dyDescent="0.3">
      <c r="A27" s="14" t="s">
        <v>15</v>
      </c>
      <c r="B27" s="38">
        <v>50059.15</v>
      </c>
      <c r="C27" s="38">
        <v>59044.55</v>
      </c>
      <c r="D27" s="12">
        <f t="shared" si="0"/>
        <v>-8985.4000000000015</v>
      </c>
      <c r="E27" s="29">
        <f t="shared" si="2"/>
        <v>-0.15218000645275476</v>
      </c>
    </row>
    <row r="28" spans="1:8" x14ac:dyDescent="0.3">
      <c r="A28" s="14" t="s">
        <v>131</v>
      </c>
      <c r="B28" s="38">
        <v>5666.88</v>
      </c>
      <c r="C28" s="38">
        <v>98264.17</v>
      </c>
      <c r="D28" s="12">
        <f t="shared" si="0"/>
        <v>-92597.29</v>
      </c>
      <c r="E28" s="29">
        <f t="shared" si="2"/>
        <v>-0.94233014943290105</v>
      </c>
    </row>
    <row r="29" spans="1:8" s="19" customFormat="1" x14ac:dyDescent="0.3">
      <c r="A29" s="20" t="s">
        <v>127</v>
      </c>
      <c r="B29" s="44">
        <f>SUM(B30)</f>
        <v>18410264.719999999</v>
      </c>
      <c r="C29" s="44">
        <f>SUM(C30)</f>
        <v>17132195.000000004</v>
      </c>
      <c r="D29" s="18">
        <f t="shared" si="0"/>
        <v>1278069.7199999951</v>
      </c>
      <c r="E29" s="28">
        <f t="shared" si="2"/>
        <v>7.460046538111402E-2</v>
      </c>
      <c r="G29" s="21"/>
      <c r="H29" s="22"/>
    </row>
    <row r="30" spans="1:8" x14ac:dyDescent="0.3">
      <c r="A30" s="11" t="s">
        <v>180</v>
      </c>
      <c r="B30" s="38">
        <f>SUM(B31:B45)</f>
        <v>18410264.719999999</v>
      </c>
      <c r="C30" s="38">
        <f>SUM(C31:C45)</f>
        <v>17132195.000000004</v>
      </c>
      <c r="D30" s="12">
        <f t="shared" si="0"/>
        <v>1278069.7199999951</v>
      </c>
      <c r="E30" s="29">
        <f t="shared" si="2"/>
        <v>7.460046538111402E-2</v>
      </c>
    </row>
    <row r="31" spans="1:8" x14ac:dyDescent="0.3">
      <c r="A31" s="13" t="s">
        <v>16</v>
      </c>
      <c r="B31" s="38">
        <v>5313121.34</v>
      </c>
      <c r="C31" s="38">
        <v>5072588.1500000004</v>
      </c>
      <c r="D31" s="12">
        <f t="shared" si="0"/>
        <v>240533.18999999948</v>
      </c>
      <c r="E31" s="29">
        <f t="shared" si="2"/>
        <v>4.7418237571682113E-2</v>
      </c>
    </row>
    <row r="32" spans="1:8" x14ac:dyDescent="0.3">
      <c r="A32" s="14" t="s">
        <v>203</v>
      </c>
      <c r="B32" s="38">
        <v>10883921.23</v>
      </c>
      <c r="C32" s="38">
        <v>10474395.17</v>
      </c>
      <c r="D32" s="12">
        <f t="shared" si="0"/>
        <v>409526.06000000052</v>
      </c>
      <c r="E32" s="29">
        <f t="shared" si="2"/>
        <v>3.9097824108539958E-2</v>
      </c>
    </row>
    <row r="33" spans="1:8" x14ac:dyDescent="0.3">
      <c r="A33" s="14" t="s">
        <v>181</v>
      </c>
      <c r="B33" s="38">
        <v>4099.7</v>
      </c>
      <c r="C33" s="38">
        <v>-5984.26</v>
      </c>
      <c r="D33" s="12">
        <f t="shared" si="0"/>
        <v>10083.959999999999</v>
      </c>
      <c r="E33" s="29"/>
    </row>
    <row r="34" spans="1:8" x14ac:dyDescent="0.3">
      <c r="A34" s="13" t="s">
        <v>17</v>
      </c>
      <c r="B34" s="38">
        <v>856</v>
      </c>
      <c r="C34" s="38">
        <v>352</v>
      </c>
      <c r="D34" s="12">
        <f t="shared" si="0"/>
        <v>504</v>
      </c>
      <c r="E34" s="29">
        <f t="shared" si="2"/>
        <v>1.4318181818181819</v>
      </c>
    </row>
    <row r="35" spans="1:8" x14ac:dyDescent="0.3">
      <c r="A35" s="13" t="s">
        <v>18</v>
      </c>
      <c r="B35" s="38">
        <v>69252.77</v>
      </c>
      <c r="C35" s="38">
        <v>227130.67</v>
      </c>
      <c r="D35" s="12">
        <f t="shared" si="0"/>
        <v>-157877.90000000002</v>
      </c>
      <c r="E35" s="29">
        <f t="shared" si="2"/>
        <v>-0.69509723191500294</v>
      </c>
    </row>
    <row r="36" spans="1:8" x14ac:dyDescent="0.3">
      <c r="A36" s="13" t="s">
        <v>19</v>
      </c>
      <c r="B36" s="38">
        <v>5785.08</v>
      </c>
      <c r="C36" s="38">
        <v>300</v>
      </c>
      <c r="D36" s="12">
        <f t="shared" si="0"/>
        <v>5485.08</v>
      </c>
      <c r="E36" s="29">
        <f t="shared" si="2"/>
        <v>18.2836</v>
      </c>
    </row>
    <row r="37" spans="1:8" x14ac:dyDescent="0.3">
      <c r="A37" s="13" t="s">
        <v>20</v>
      </c>
      <c r="B37" s="38">
        <v>0</v>
      </c>
      <c r="C37" s="38">
        <v>0</v>
      </c>
      <c r="D37" s="12">
        <f t="shared" ref="D37:D72" si="3">B37-C37</f>
        <v>0</v>
      </c>
      <c r="E37" s="29"/>
    </row>
    <row r="38" spans="1:8" x14ac:dyDescent="0.3">
      <c r="A38" s="13" t="s">
        <v>21</v>
      </c>
      <c r="B38" s="38">
        <v>1368929.01</v>
      </c>
      <c r="C38" s="38">
        <v>1013136.92</v>
      </c>
      <c r="D38" s="12">
        <f t="shared" si="3"/>
        <v>355792.08999999997</v>
      </c>
      <c r="E38" s="29">
        <f t="shared" si="2"/>
        <v>0.35117868372618377</v>
      </c>
    </row>
    <row r="39" spans="1:8" x14ac:dyDescent="0.3">
      <c r="A39" s="13" t="s">
        <v>191</v>
      </c>
      <c r="B39" s="38">
        <v>0</v>
      </c>
      <c r="C39" s="38">
        <v>0</v>
      </c>
      <c r="D39" s="12">
        <f t="shared" si="3"/>
        <v>0</v>
      </c>
      <c r="E39" s="29"/>
    </row>
    <row r="40" spans="1:8" x14ac:dyDescent="0.3">
      <c r="A40" s="14" t="s">
        <v>230</v>
      </c>
      <c r="B40" s="38">
        <v>88162.11</v>
      </c>
      <c r="C40" s="38">
        <v>0</v>
      </c>
      <c r="D40" s="12">
        <f t="shared" si="3"/>
        <v>88162.11</v>
      </c>
      <c r="E40" s="29"/>
    </row>
    <row r="41" spans="1:8" x14ac:dyDescent="0.3">
      <c r="A41" s="13" t="s">
        <v>22</v>
      </c>
      <c r="B41" s="38">
        <v>623275</v>
      </c>
      <c r="C41" s="38">
        <v>332912.5</v>
      </c>
      <c r="D41" s="12">
        <f t="shared" si="3"/>
        <v>290362.5</v>
      </c>
      <c r="E41" s="29">
        <f t="shared" ref="E41:E72" si="4">D41/C41</f>
        <v>0.87218863815567149</v>
      </c>
    </row>
    <row r="42" spans="1:8" x14ac:dyDescent="0.3">
      <c r="A42" s="13" t="s">
        <v>204</v>
      </c>
      <c r="B42" s="38">
        <v>0</v>
      </c>
      <c r="C42" s="38">
        <v>6360</v>
      </c>
      <c r="D42" s="12">
        <f t="shared" si="3"/>
        <v>-6360</v>
      </c>
      <c r="E42" s="29">
        <f t="shared" si="4"/>
        <v>-1</v>
      </c>
    </row>
    <row r="43" spans="1:8" x14ac:dyDescent="0.3">
      <c r="A43" s="14" t="s">
        <v>231</v>
      </c>
      <c r="B43" s="38">
        <v>6000</v>
      </c>
      <c r="C43" s="38">
        <v>0</v>
      </c>
      <c r="D43" s="12">
        <f t="shared" si="3"/>
        <v>6000</v>
      </c>
      <c r="E43" s="29"/>
    </row>
    <row r="44" spans="1:8" x14ac:dyDescent="0.3">
      <c r="A44" s="14" t="s">
        <v>232</v>
      </c>
      <c r="B44" s="38">
        <v>34000</v>
      </c>
      <c r="C44" s="38">
        <v>0</v>
      </c>
      <c r="D44" s="12">
        <f t="shared" si="3"/>
        <v>34000</v>
      </c>
      <c r="E44" s="29"/>
    </row>
    <row r="45" spans="1:8" x14ac:dyDescent="0.3">
      <c r="A45" s="14" t="s">
        <v>179</v>
      </c>
      <c r="B45" s="38">
        <v>12862.48</v>
      </c>
      <c r="C45" s="38">
        <v>11003.85</v>
      </c>
      <c r="D45" s="12">
        <f t="shared" si="3"/>
        <v>1858.6299999999992</v>
      </c>
      <c r="E45" s="29">
        <f t="shared" si="4"/>
        <v>0.16890724610022848</v>
      </c>
    </row>
    <row r="46" spans="1:8" s="19" customFormat="1" x14ac:dyDescent="0.3">
      <c r="A46" s="20" t="s">
        <v>128</v>
      </c>
      <c r="B46" s="44">
        <f>B47+B49+B51+B53+B55+B57</f>
        <v>215268.15999999997</v>
      </c>
      <c r="C46" s="44">
        <f>C47+C49+C51+C53+C55+C57</f>
        <v>119869.17000000001</v>
      </c>
      <c r="D46" s="18">
        <f t="shared" si="3"/>
        <v>95398.989999999962</v>
      </c>
      <c r="E46" s="28">
        <f t="shared" si="4"/>
        <v>0.79585926890125247</v>
      </c>
      <c r="G46" s="21"/>
      <c r="H46" s="22"/>
    </row>
    <row r="47" spans="1:8" x14ac:dyDescent="0.3">
      <c r="A47" s="15" t="s">
        <v>23</v>
      </c>
      <c r="B47" s="38">
        <f>SUM(B48)</f>
        <v>75825.919999999998</v>
      </c>
      <c r="C47" s="38">
        <f>SUM(C48)</f>
        <v>63941.01</v>
      </c>
      <c r="D47" s="12">
        <f t="shared" si="3"/>
        <v>11884.909999999996</v>
      </c>
      <c r="E47" s="29">
        <f t="shared" si="4"/>
        <v>0.18587304141739389</v>
      </c>
    </row>
    <row r="48" spans="1:8" x14ac:dyDescent="0.3">
      <c r="A48" s="13" t="s">
        <v>24</v>
      </c>
      <c r="B48" s="38">
        <v>75825.919999999998</v>
      </c>
      <c r="C48" s="38">
        <v>63941.01</v>
      </c>
      <c r="D48" s="12">
        <f t="shared" si="3"/>
        <v>11884.909999999996</v>
      </c>
      <c r="E48" s="29">
        <f t="shared" si="4"/>
        <v>0.18587304141739389</v>
      </c>
    </row>
    <row r="49" spans="1:8" x14ac:dyDescent="0.3">
      <c r="A49" s="11" t="s">
        <v>143</v>
      </c>
      <c r="B49" s="38">
        <f>SUM(B50)</f>
        <v>1331.91</v>
      </c>
      <c r="C49" s="38">
        <f>SUM(C50)</f>
        <v>1461.08</v>
      </c>
      <c r="D49" s="12">
        <f t="shared" si="3"/>
        <v>-129.16999999999985</v>
      </c>
      <c r="E49" s="29">
        <f t="shared" si="4"/>
        <v>-8.8407205628712904E-2</v>
      </c>
    </row>
    <row r="50" spans="1:8" x14ac:dyDescent="0.3">
      <c r="A50" s="14" t="s">
        <v>142</v>
      </c>
      <c r="B50" s="38">
        <v>1331.91</v>
      </c>
      <c r="C50" s="38">
        <v>1461.08</v>
      </c>
      <c r="D50" s="12">
        <f t="shared" si="3"/>
        <v>-129.16999999999985</v>
      </c>
      <c r="E50" s="29">
        <f t="shared" si="4"/>
        <v>-8.8407205628712904E-2</v>
      </c>
    </row>
    <row r="51" spans="1:8" hidden="1" x14ac:dyDescent="0.3">
      <c r="A51" s="15" t="s">
        <v>25</v>
      </c>
      <c r="B51" s="42">
        <f>SUM(B52)</f>
        <v>0</v>
      </c>
      <c r="C51" s="42">
        <f>SUM(C52)</f>
        <v>0</v>
      </c>
      <c r="D51" s="12">
        <f t="shared" si="3"/>
        <v>0</v>
      </c>
      <c r="E51" s="29" t="e">
        <f t="shared" si="4"/>
        <v>#DIV/0!</v>
      </c>
    </row>
    <row r="52" spans="1:8" hidden="1" x14ac:dyDescent="0.3">
      <c r="A52" s="13" t="s">
        <v>25</v>
      </c>
      <c r="B52" s="42">
        <v>0</v>
      </c>
      <c r="C52" s="42">
        <v>0</v>
      </c>
      <c r="D52" s="12">
        <f t="shared" si="3"/>
        <v>0</v>
      </c>
      <c r="E52" s="29" t="e">
        <f t="shared" si="4"/>
        <v>#DIV/0!</v>
      </c>
    </row>
    <row r="53" spans="1:8" x14ac:dyDescent="0.3">
      <c r="A53" s="15" t="s">
        <v>26</v>
      </c>
      <c r="B53" s="38">
        <f>SUM(B54)</f>
        <v>150</v>
      </c>
      <c r="C53" s="38">
        <f>SUM(C54)</f>
        <v>100</v>
      </c>
      <c r="D53" s="12">
        <f t="shared" si="3"/>
        <v>50</v>
      </c>
      <c r="E53" s="29">
        <f t="shared" si="4"/>
        <v>0.5</v>
      </c>
    </row>
    <row r="54" spans="1:8" x14ac:dyDescent="0.3">
      <c r="A54" s="13" t="s">
        <v>26</v>
      </c>
      <c r="B54" s="38">
        <v>150</v>
      </c>
      <c r="C54" s="38">
        <v>100</v>
      </c>
      <c r="D54" s="12">
        <f t="shared" si="3"/>
        <v>50</v>
      </c>
      <c r="E54" s="29">
        <f t="shared" si="4"/>
        <v>0.5</v>
      </c>
    </row>
    <row r="55" spans="1:8" x14ac:dyDescent="0.3">
      <c r="A55" s="15" t="s">
        <v>27</v>
      </c>
      <c r="B55" s="38">
        <f>SUM(B56)</f>
        <v>0</v>
      </c>
      <c r="C55" s="38">
        <f>SUM(C56)</f>
        <v>0</v>
      </c>
      <c r="D55" s="12">
        <f t="shared" si="3"/>
        <v>0</v>
      </c>
      <c r="E55" s="29"/>
    </row>
    <row r="56" spans="1:8" x14ac:dyDescent="0.3">
      <c r="A56" s="13" t="s">
        <v>27</v>
      </c>
      <c r="B56" s="38">
        <v>0</v>
      </c>
      <c r="C56" s="38">
        <v>0</v>
      </c>
      <c r="D56" s="12">
        <f t="shared" si="3"/>
        <v>0</v>
      </c>
      <c r="E56" s="29"/>
    </row>
    <row r="57" spans="1:8" x14ac:dyDescent="0.3">
      <c r="A57" s="15" t="s">
        <v>28</v>
      </c>
      <c r="B57" s="38">
        <f>SUM(B58)</f>
        <v>137960.32999999999</v>
      </c>
      <c r="C57" s="38">
        <f>SUM(C58)</f>
        <v>54367.08</v>
      </c>
      <c r="D57" s="12">
        <f t="shared" si="3"/>
        <v>83593.249999999985</v>
      </c>
      <c r="E57" s="29">
        <f t="shared" si="4"/>
        <v>1.5375710816177728</v>
      </c>
    </row>
    <row r="58" spans="1:8" x14ac:dyDescent="0.3">
      <c r="A58" s="13" t="s">
        <v>28</v>
      </c>
      <c r="B58" s="38">
        <v>137960.32999999999</v>
      </c>
      <c r="C58" s="38">
        <v>54367.08</v>
      </c>
      <c r="D58" s="12">
        <f t="shared" si="3"/>
        <v>83593.249999999985</v>
      </c>
      <c r="E58" s="29">
        <f t="shared" si="4"/>
        <v>1.5375710816177728</v>
      </c>
    </row>
    <row r="59" spans="1:8" ht="13.5" customHeight="1" x14ac:dyDescent="0.3">
      <c r="A59" s="51" t="s">
        <v>102</v>
      </c>
      <c r="B59" s="52" t="s">
        <v>227</v>
      </c>
      <c r="C59" s="52" t="s">
        <v>213</v>
      </c>
      <c r="D59" s="56" t="s">
        <v>214</v>
      </c>
      <c r="E59" s="51" t="s">
        <v>103</v>
      </c>
    </row>
    <row r="60" spans="1:8" x14ac:dyDescent="0.3">
      <c r="A60" s="51"/>
      <c r="B60" s="52"/>
      <c r="C60" s="52"/>
      <c r="D60" s="57"/>
      <c r="E60" s="51"/>
    </row>
    <row r="61" spans="1:8" s="19" customFormat="1" x14ac:dyDescent="0.3">
      <c r="A61" s="20" t="s">
        <v>129</v>
      </c>
      <c r="B61" s="44">
        <f>SUM(B62)</f>
        <v>523916.33</v>
      </c>
      <c r="C61" s="44">
        <f>SUM(C62)</f>
        <v>257916.17</v>
      </c>
      <c r="D61" s="18">
        <f t="shared" si="3"/>
        <v>266000.16000000003</v>
      </c>
      <c r="E61" s="28">
        <f t="shared" si="4"/>
        <v>1.0313434787745182</v>
      </c>
      <c r="G61" s="21"/>
      <c r="H61" s="22"/>
    </row>
    <row r="62" spans="1:8" x14ac:dyDescent="0.3">
      <c r="A62" s="15" t="s">
        <v>29</v>
      </c>
      <c r="B62" s="38">
        <f>SUM(B63)</f>
        <v>523916.33</v>
      </c>
      <c r="C62" s="38">
        <f>SUM(C63)</f>
        <v>257916.17</v>
      </c>
      <c r="D62" s="12">
        <f t="shared" si="3"/>
        <v>266000.16000000003</v>
      </c>
      <c r="E62" s="29">
        <f t="shared" si="4"/>
        <v>1.0313434787745182</v>
      </c>
    </row>
    <row r="63" spans="1:8" x14ac:dyDescent="0.3">
      <c r="A63" s="13" t="s">
        <v>29</v>
      </c>
      <c r="B63" s="38">
        <v>523916.33</v>
      </c>
      <c r="C63" s="38">
        <v>257916.17</v>
      </c>
      <c r="D63" s="12">
        <f t="shared" si="3"/>
        <v>266000.16000000003</v>
      </c>
      <c r="E63" s="29">
        <f t="shared" si="4"/>
        <v>1.0313434787745182</v>
      </c>
    </row>
    <row r="64" spans="1:8" s="19" customFormat="1" x14ac:dyDescent="0.3">
      <c r="A64" s="20" t="s">
        <v>130</v>
      </c>
      <c r="B64" s="44">
        <f>B65+B69</f>
        <v>523897.20999999996</v>
      </c>
      <c r="C64" s="44">
        <f>C65+C69</f>
        <v>747067.06</v>
      </c>
      <c r="D64" s="18">
        <f t="shared" si="3"/>
        <v>-223169.85000000009</v>
      </c>
      <c r="E64" s="28">
        <f t="shared" si="4"/>
        <v>-0.29872800174056674</v>
      </c>
      <c r="G64" s="21"/>
      <c r="H64" s="22"/>
    </row>
    <row r="65" spans="1:5" x14ac:dyDescent="0.3">
      <c r="A65" s="15" t="s">
        <v>30</v>
      </c>
      <c r="B65" s="38">
        <f>SUM(B66:B68)</f>
        <v>370292.17</v>
      </c>
      <c r="C65" s="38">
        <f>SUM(C66:C68)</f>
        <v>733079.39</v>
      </c>
      <c r="D65" s="12">
        <f t="shared" si="3"/>
        <v>-362787.22000000003</v>
      </c>
      <c r="E65" s="29">
        <f t="shared" si="4"/>
        <v>-0.49488121607129076</v>
      </c>
    </row>
    <row r="66" spans="1:5" x14ac:dyDescent="0.3">
      <c r="A66" s="14" t="s">
        <v>182</v>
      </c>
      <c r="B66" s="38">
        <v>329072.62</v>
      </c>
      <c r="C66" s="38">
        <v>60237.78</v>
      </c>
      <c r="D66" s="12">
        <f t="shared" si="3"/>
        <v>268834.83999999997</v>
      </c>
      <c r="E66" s="29">
        <f t="shared" si="4"/>
        <v>4.4628942168851502</v>
      </c>
    </row>
    <row r="67" spans="1:5" x14ac:dyDescent="0.3">
      <c r="A67" s="14" t="s">
        <v>31</v>
      </c>
      <c r="B67" s="38">
        <v>41219.550000000003</v>
      </c>
      <c r="C67" s="38">
        <v>672572.15</v>
      </c>
      <c r="D67" s="12">
        <f t="shared" si="3"/>
        <v>-631352.6</v>
      </c>
      <c r="E67" s="29">
        <f t="shared" si="4"/>
        <v>-0.93871356403918893</v>
      </c>
    </row>
    <row r="68" spans="1:5" x14ac:dyDescent="0.3">
      <c r="A68" s="13" t="s">
        <v>32</v>
      </c>
      <c r="B68" s="38">
        <v>0</v>
      </c>
      <c r="C68" s="38">
        <v>269.45999999999998</v>
      </c>
      <c r="D68" s="12">
        <f t="shared" si="3"/>
        <v>-269.45999999999998</v>
      </c>
      <c r="E68" s="29">
        <f t="shared" si="4"/>
        <v>-1</v>
      </c>
    </row>
    <row r="69" spans="1:5" x14ac:dyDescent="0.3">
      <c r="A69" s="15" t="s">
        <v>33</v>
      </c>
      <c r="B69" s="38">
        <f>SUM(B70:B72)</f>
        <v>153605.03999999998</v>
      </c>
      <c r="C69" s="38">
        <f>SUM(C70:C72)</f>
        <v>13987.67</v>
      </c>
      <c r="D69" s="12">
        <f t="shared" si="3"/>
        <v>139617.36999999997</v>
      </c>
      <c r="E69" s="29">
        <f t="shared" si="4"/>
        <v>9.9814601002168306</v>
      </c>
    </row>
    <row r="70" spans="1:5" x14ac:dyDescent="0.3">
      <c r="A70" s="13" t="s">
        <v>34</v>
      </c>
      <c r="B70" s="38">
        <v>378</v>
      </c>
      <c r="C70" s="38">
        <v>747</v>
      </c>
      <c r="D70" s="12">
        <f t="shared" si="3"/>
        <v>-369</v>
      </c>
      <c r="E70" s="29">
        <f t="shared" si="4"/>
        <v>-0.49397590361445781</v>
      </c>
    </row>
    <row r="71" spans="1:5" x14ac:dyDescent="0.3">
      <c r="A71" s="14" t="s">
        <v>192</v>
      </c>
      <c r="B71" s="38">
        <v>23.68</v>
      </c>
      <c r="C71" s="38">
        <v>296.2</v>
      </c>
      <c r="D71" s="12">
        <f t="shared" si="3"/>
        <v>-272.52</v>
      </c>
      <c r="E71" s="29">
        <f t="shared" si="4"/>
        <v>-0.92005401755570559</v>
      </c>
    </row>
    <row r="72" spans="1:5" x14ac:dyDescent="0.3">
      <c r="A72" s="13" t="s">
        <v>35</v>
      </c>
      <c r="B72" s="38">
        <v>153203.35999999999</v>
      </c>
      <c r="C72" s="38">
        <v>12944.47</v>
      </c>
      <c r="D72" s="12">
        <f t="shared" si="3"/>
        <v>140258.88999999998</v>
      </c>
      <c r="E72" s="29">
        <f t="shared" si="4"/>
        <v>10.835429337778988</v>
      </c>
    </row>
    <row r="73" spans="1:5" s="19" customFormat="1" x14ac:dyDescent="0.3">
      <c r="A73" s="17" t="s">
        <v>106</v>
      </c>
      <c r="B73" s="44">
        <f>B74+B82+B90+B96+B104+B117+B120+B125+B137</f>
        <v>214838081.75</v>
      </c>
      <c r="C73" s="44">
        <f>C74+C82+C90+C96+C104+C117+C120+C125+C137</f>
        <v>235304233.63</v>
      </c>
      <c r="D73" s="18">
        <f t="shared" ref="D73:D76" si="5">B73-C73</f>
        <v>-20466151.879999995</v>
      </c>
      <c r="E73" s="28">
        <f t="shared" ref="E73" si="6">D73/C73</f>
        <v>-8.6977406076686387E-2</v>
      </c>
    </row>
    <row r="74" spans="1:5" s="19" customFormat="1" x14ac:dyDescent="0.3">
      <c r="A74" s="20" t="s">
        <v>107</v>
      </c>
      <c r="B74" s="44">
        <f>SUM(B75+B78)</f>
        <v>328571.36</v>
      </c>
      <c r="C74" s="44">
        <f>SUM(C75+C78)</f>
        <v>-3620.19</v>
      </c>
      <c r="D74" s="18">
        <f t="shared" si="5"/>
        <v>332191.55</v>
      </c>
      <c r="E74" s="28"/>
    </row>
    <row r="75" spans="1:5" x14ac:dyDescent="0.3">
      <c r="A75" s="15" t="s">
        <v>36</v>
      </c>
      <c r="B75" s="38">
        <f>SUM(B76:B77)</f>
        <v>0</v>
      </c>
      <c r="C75" s="38">
        <f>SUM(C76:C77)</f>
        <v>0</v>
      </c>
      <c r="D75" s="12">
        <f t="shared" si="5"/>
        <v>0</v>
      </c>
      <c r="E75" s="30"/>
    </row>
    <row r="76" spans="1:5" hidden="1" x14ac:dyDescent="0.3">
      <c r="A76" s="14" t="s">
        <v>144</v>
      </c>
      <c r="B76" s="42">
        <v>0</v>
      </c>
      <c r="C76" s="42">
        <v>0</v>
      </c>
      <c r="D76" s="12">
        <f t="shared" si="5"/>
        <v>0</v>
      </c>
      <c r="E76" s="30" t="e">
        <f t="shared" ref="E76" si="7">D76/C76</f>
        <v>#DIV/0!</v>
      </c>
    </row>
    <row r="77" spans="1:5" x14ac:dyDescent="0.3">
      <c r="A77" s="13" t="s">
        <v>37</v>
      </c>
      <c r="B77" s="38">
        <v>0</v>
      </c>
      <c r="C77" s="38">
        <v>0</v>
      </c>
      <c r="D77" s="12">
        <f t="shared" ref="D77:D172" si="8">B77-C77</f>
        <v>0</v>
      </c>
      <c r="E77" s="30"/>
    </row>
    <row r="78" spans="1:5" x14ac:dyDescent="0.3">
      <c r="A78" s="15" t="s">
        <v>38</v>
      </c>
      <c r="B78" s="38">
        <f>SUM(B79:B81)</f>
        <v>328571.36</v>
      </c>
      <c r="C78" s="38">
        <f>SUM(C79:C81)</f>
        <v>-3620.19</v>
      </c>
      <c r="D78" s="12">
        <f t="shared" si="8"/>
        <v>332191.55</v>
      </c>
      <c r="E78" s="31"/>
    </row>
    <row r="79" spans="1:5" hidden="1" x14ac:dyDescent="0.3">
      <c r="A79" s="14" t="s">
        <v>132</v>
      </c>
      <c r="B79" s="42">
        <v>0</v>
      </c>
      <c r="C79" s="42">
        <v>0</v>
      </c>
      <c r="D79" s="12">
        <f t="shared" si="8"/>
        <v>0</v>
      </c>
      <c r="E79" s="31"/>
    </row>
    <row r="80" spans="1:5" hidden="1" x14ac:dyDescent="0.3">
      <c r="A80" s="13" t="s">
        <v>39</v>
      </c>
      <c r="B80" s="42">
        <v>0</v>
      </c>
      <c r="C80" s="42">
        <v>0</v>
      </c>
      <c r="D80" s="12">
        <f t="shared" si="8"/>
        <v>0</v>
      </c>
      <c r="E80" s="31"/>
    </row>
    <row r="81" spans="1:5" x14ac:dyDescent="0.3">
      <c r="A81" s="14" t="s">
        <v>184</v>
      </c>
      <c r="B81" s="38">
        <v>328571.36</v>
      </c>
      <c r="C81" s="38">
        <v>-3620.19</v>
      </c>
      <c r="D81" s="12">
        <f t="shared" si="8"/>
        <v>332191.55</v>
      </c>
      <c r="E81" s="31"/>
    </row>
    <row r="82" spans="1:5" s="19" customFormat="1" x14ac:dyDescent="0.3">
      <c r="A82" s="20" t="s">
        <v>108</v>
      </c>
      <c r="B82" s="44">
        <f>B83</f>
        <v>2862108.0999999996</v>
      </c>
      <c r="C82" s="44">
        <f>C83</f>
        <v>4890706.5</v>
      </c>
      <c r="D82" s="18">
        <f t="shared" si="8"/>
        <v>-2028598.4000000004</v>
      </c>
      <c r="E82" s="28">
        <f t="shared" ref="E82:E169" si="9">D82/C82</f>
        <v>-0.41478637084437603</v>
      </c>
    </row>
    <row r="83" spans="1:5" x14ac:dyDescent="0.3">
      <c r="A83" s="6" t="s">
        <v>40</v>
      </c>
      <c r="B83" s="45">
        <f>SUM(B84:B89)</f>
        <v>2862108.0999999996</v>
      </c>
      <c r="C83" s="45">
        <f>SUM(C84:C89)</f>
        <v>4890706.5</v>
      </c>
      <c r="D83" s="7">
        <f t="shared" si="8"/>
        <v>-2028598.4000000004</v>
      </c>
      <c r="E83" s="31">
        <f t="shared" si="9"/>
        <v>-0.41478637084437603</v>
      </c>
    </row>
    <row r="84" spans="1:5" x14ac:dyDescent="0.3">
      <c r="A84" s="8" t="s">
        <v>205</v>
      </c>
      <c r="B84" s="45">
        <v>0</v>
      </c>
      <c r="C84" s="45">
        <v>0</v>
      </c>
      <c r="D84" s="7">
        <f t="shared" si="8"/>
        <v>0</v>
      </c>
      <c r="E84" s="31"/>
    </row>
    <row r="85" spans="1:5" x14ac:dyDescent="0.3">
      <c r="A85" s="8" t="s">
        <v>41</v>
      </c>
      <c r="B85" s="45">
        <v>162312.81</v>
      </c>
      <c r="C85" s="45">
        <v>137855.04000000001</v>
      </c>
      <c r="D85" s="7">
        <f t="shared" si="8"/>
        <v>24457.76999999999</v>
      </c>
      <c r="E85" s="31">
        <f t="shared" si="9"/>
        <v>0.17741658193998558</v>
      </c>
    </row>
    <row r="86" spans="1:5" x14ac:dyDescent="0.3">
      <c r="A86" s="8" t="s">
        <v>42</v>
      </c>
      <c r="B86" s="45">
        <v>16795.98</v>
      </c>
      <c r="C86" s="45">
        <v>0</v>
      </c>
      <c r="D86" s="7">
        <f t="shared" si="8"/>
        <v>16795.98</v>
      </c>
      <c r="E86" s="31"/>
    </row>
    <row r="87" spans="1:5" x14ac:dyDescent="0.3">
      <c r="A87" s="8" t="s">
        <v>43</v>
      </c>
      <c r="B87" s="45">
        <v>34000</v>
      </c>
      <c r="C87" s="45">
        <v>34000</v>
      </c>
      <c r="D87" s="7">
        <f t="shared" si="8"/>
        <v>0</v>
      </c>
      <c r="E87" s="31">
        <f t="shared" si="9"/>
        <v>0</v>
      </c>
    </row>
    <row r="88" spans="1:5" x14ac:dyDescent="0.3">
      <c r="A88" s="8" t="s">
        <v>193</v>
      </c>
      <c r="B88" s="45">
        <v>84787.97</v>
      </c>
      <c r="C88" s="45">
        <v>15414.31</v>
      </c>
      <c r="D88" s="7">
        <f>B88-C88</f>
        <v>69373.66</v>
      </c>
      <c r="E88" s="31">
        <f t="shared" si="9"/>
        <v>4.5006010648546715</v>
      </c>
    </row>
    <row r="89" spans="1:5" x14ac:dyDescent="0.3">
      <c r="A89" s="8" t="s">
        <v>194</v>
      </c>
      <c r="B89" s="45">
        <v>2564211.34</v>
      </c>
      <c r="C89" s="45">
        <v>4703437.1500000004</v>
      </c>
      <c r="D89" s="7">
        <f t="shared" si="8"/>
        <v>-2139225.8100000005</v>
      </c>
      <c r="E89" s="31">
        <f t="shared" si="9"/>
        <v>-0.45482181259719828</v>
      </c>
    </row>
    <row r="90" spans="1:5" s="19" customFormat="1" x14ac:dyDescent="0.3">
      <c r="A90" s="20" t="s">
        <v>109</v>
      </c>
      <c r="B90" s="44">
        <f>B91+B93</f>
        <v>414995.13</v>
      </c>
      <c r="C90" s="44">
        <f>C93</f>
        <v>945256.93</v>
      </c>
      <c r="D90" s="18">
        <f t="shared" si="8"/>
        <v>-530261.80000000005</v>
      </c>
      <c r="E90" s="28">
        <f t="shared" si="9"/>
        <v>-0.56097107904831756</v>
      </c>
    </row>
    <row r="91" spans="1:5" s="19" customFormat="1" x14ac:dyDescent="0.3">
      <c r="A91" s="20" t="s">
        <v>234</v>
      </c>
      <c r="B91" s="44">
        <f>B92</f>
        <v>36389</v>
      </c>
      <c r="C91" s="44">
        <v>0</v>
      </c>
      <c r="D91" s="18">
        <f t="shared" si="8"/>
        <v>36389</v>
      </c>
      <c r="E91" s="28"/>
    </row>
    <row r="92" spans="1:5" s="19" customFormat="1" x14ac:dyDescent="0.3">
      <c r="A92" s="47" t="s">
        <v>233</v>
      </c>
      <c r="B92" s="37">
        <v>36389</v>
      </c>
      <c r="C92" s="37">
        <v>0</v>
      </c>
      <c r="D92" s="35">
        <f t="shared" si="8"/>
        <v>36389</v>
      </c>
      <c r="E92" s="30"/>
    </row>
    <row r="93" spans="1:5" x14ac:dyDescent="0.3">
      <c r="A93" s="10" t="s">
        <v>145</v>
      </c>
      <c r="B93" s="45">
        <f>B94+B95</f>
        <v>378606.13</v>
      </c>
      <c r="C93" s="45">
        <f>C94+C95</f>
        <v>945256.93</v>
      </c>
      <c r="D93" s="7">
        <f t="shared" si="8"/>
        <v>-566650.80000000005</v>
      </c>
      <c r="E93" s="31">
        <f t="shared" si="9"/>
        <v>-0.59946749081225992</v>
      </c>
    </row>
    <row r="94" spans="1:5" ht="15" customHeight="1" x14ac:dyDescent="0.3">
      <c r="A94" s="9" t="s">
        <v>146</v>
      </c>
      <c r="B94" s="45">
        <v>0</v>
      </c>
      <c r="C94" s="45">
        <v>0</v>
      </c>
      <c r="D94" s="7">
        <f t="shared" si="8"/>
        <v>0</v>
      </c>
      <c r="E94" s="31"/>
    </row>
    <row r="95" spans="1:5" x14ac:dyDescent="0.3">
      <c r="A95" s="9" t="s">
        <v>147</v>
      </c>
      <c r="B95" s="45">
        <v>378606.13</v>
      </c>
      <c r="C95" s="45">
        <v>945256.93</v>
      </c>
      <c r="D95" s="7">
        <f t="shared" si="8"/>
        <v>-566650.80000000005</v>
      </c>
      <c r="E95" s="31">
        <f t="shared" si="9"/>
        <v>-0.59946749081225992</v>
      </c>
    </row>
    <row r="96" spans="1:5" s="19" customFormat="1" x14ac:dyDescent="0.3">
      <c r="A96" s="20" t="s">
        <v>149</v>
      </c>
      <c r="B96" s="44">
        <f>SUM(B97,B99,B102)</f>
        <v>189760.75</v>
      </c>
      <c r="C96" s="44">
        <f>SUM(C97,C99,C102)</f>
        <v>291333.58</v>
      </c>
      <c r="D96" s="18">
        <f>B96-C96</f>
        <v>-101572.83000000002</v>
      </c>
      <c r="E96" s="28">
        <f t="shared" si="9"/>
        <v>-0.34864786270089432</v>
      </c>
    </row>
    <row r="97" spans="1:5" s="2" customFormat="1" ht="12.75" customHeight="1" x14ac:dyDescent="0.3">
      <c r="A97" s="10" t="s">
        <v>185</v>
      </c>
      <c r="B97" s="45">
        <f>B98</f>
        <v>49562.36</v>
      </c>
      <c r="C97" s="45">
        <v>0</v>
      </c>
      <c r="D97" s="16">
        <f t="shared" si="8"/>
        <v>49562.36</v>
      </c>
      <c r="E97" s="28"/>
    </row>
    <row r="98" spans="1:5" s="2" customFormat="1" ht="12.75" customHeight="1" x14ac:dyDescent="0.3">
      <c r="A98" s="10" t="s">
        <v>235</v>
      </c>
      <c r="B98" s="45">
        <v>49562.36</v>
      </c>
      <c r="C98" s="45">
        <v>0</v>
      </c>
      <c r="D98" s="16">
        <f t="shared" si="8"/>
        <v>49562.36</v>
      </c>
      <c r="E98" s="28"/>
    </row>
    <row r="99" spans="1:5" s="2" customFormat="1" ht="12.75" customHeight="1" x14ac:dyDescent="0.3">
      <c r="A99" s="10" t="s">
        <v>220</v>
      </c>
      <c r="B99" s="45">
        <f>B100+B101</f>
        <v>0</v>
      </c>
      <c r="C99" s="45">
        <f>C100+C101</f>
        <v>51994.48</v>
      </c>
      <c r="D99" s="7">
        <f t="shared" si="8"/>
        <v>-51994.48</v>
      </c>
      <c r="E99" s="31">
        <f t="shared" si="9"/>
        <v>-1</v>
      </c>
    </row>
    <row r="100" spans="1:5" s="2" customFormat="1" ht="12.75" customHeight="1" x14ac:dyDescent="0.3">
      <c r="A100" s="9" t="s">
        <v>222</v>
      </c>
      <c r="B100" s="45">
        <v>0</v>
      </c>
      <c r="C100" s="45">
        <v>51994.48</v>
      </c>
      <c r="D100" s="7">
        <f t="shared" si="8"/>
        <v>-51994.48</v>
      </c>
      <c r="E100" s="31">
        <f t="shared" si="9"/>
        <v>-1</v>
      </c>
    </row>
    <row r="101" spans="1:5" s="2" customFormat="1" ht="12.75" customHeight="1" x14ac:dyDescent="0.3">
      <c r="A101" s="9" t="s">
        <v>221</v>
      </c>
      <c r="B101" s="45">
        <v>0</v>
      </c>
      <c r="C101" s="45">
        <v>0</v>
      </c>
      <c r="D101" s="7">
        <f t="shared" si="8"/>
        <v>0</v>
      </c>
      <c r="E101" s="28"/>
    </row>
    <row r="102" spans="1:5" x14ac:dyDescent="0.3">
      <c r="A102" s="10" t="s">
        <v>148</v>
      </c>
      <c r="B102" s="45">
        <f>SUM(B103:B103)</f>
        <v>140198.39000000001</v>
      </c>
      <c r="C102" s="45">
        <f>SUM(C103:C103)</f>
        <v>239339.1</v>
      </c>
      <c r="D102" s="7">
        <f t="shared" si="8"/>
        <v>-99140.709999999992</v>
      </c>
      <c r="E102" s="31">
        <f t="shared" si="9"/>
        <v>-0.41422696918305446</v>
      </c>
    </row>
    <row r="103" spans="1:5" x14ac:dyDescent="0.3">
      <c r="A103" s="8" t="s">
        <v>44</v>
      </c>
      <c r="B103" s="45">
        <v>140198.39000000001</v>
      </c>
      <c r="C103" s="45">
        <v>239339.1</v>
      </c>
      <c r="D103" s="7">
        <f t="shared" si="8"/>
        <v>-99140.709999999992</v>
      </c>
      <c r="E103" s="31">
        <f t="shared" si="9"/>
        <v>-0.41422696918305446</v>
      </c>
    </row>
    <row r="104" spans="1:5" s="19" customFormat="1" x14ac:dyDescent="0.3">
      <c r="A104" s="20" t="s">
        <v>110</v>
      </c>
      <c r="B104" s="44">
        <f>B105+B109</f>
        <v>206633755.03999999</v>
      </c>
      <c r="C104" s="44">
        <f>C105+C109</f>
        <v>224746304.27000001</v>
      </c>
      <c r="D104" s="18">
        <f t="shared" si="8"/>
        <v>-18112549.230000019</v>
      </c>
      <c r="E104" s="28">
        <f t="shared" si="9"/>
        <v>-8.0591088199788261E-2</v>
      </c>
    </row>
    <row r="105" spans="1:5" x14ac:dyDescent="0.3">
      <c r="A105" s="6" t="s">
        <v>45</v>
      </c>
      <c r="B105" s="45">
        <f>SUM(B106:B108)</f>
        <v>206254150.88999999</v>
      </c>
      <c r="C105" s="45">
        <f>SUM(C106:C108)</f>
        <v>224342318.55000001</v>
      </c>
      <c r="D105" s="7">
        <f t="shared" si="8"/>
        <v>-18088167.660000026</v>
      </c>
      <c r="E105" s="31">
        <f t="shared" si="9"/>
        <v>-8.0627532856529016E-2</v>
      </c>
    </row>
    <row r="106" spans="1:5" x14ac:dyDescent="0.3">
      <c r="A106" s="8" t="s">
        <v>46</v>
      </c>
      <c r="B106" s="45">
        <v>200424306</v>
      </c>
      <c r="C106" s="45">
        <v>197493149.75</v>
      </c>
      <c r="D106" s="7">
        <f t="shared" si="8"/>
        <v>2931156.25</v>
      </c>
      <c r="E106" s="31">
        <f t="shared" si="9"/>
        <v>1.4841812253794388E-2</v>
      </c>
    </row>
    <row r="107" spans="1:5" x14ac:dyDescent="0.3">
      <c r="A107" s="8" t="s">
        <v>47</v>
      </c>
      <c r="B107" s="45">
        <v>5829844.8899999997</v>
      </c>
      <c r="C107" s="45">
        <v>1280312</v>
      </c>
      <c r="D107" s="7">
        <f t="shared" si="8"/>
        <v>4549532.8899999997</v>
      </c>
      <c r="E107" s="31">
        <f t="shared" si="9"/>
        <v>3.5534564153112678</v>
      </c>
    </row>
    <row r="108" spans="1:5" x14ac:dyDescent="0.3">
      <c r="A108" s="8" t="s">
        <v>206</v>
      </c>
      <c r="B108" s="45">
        <v>0</v>
      </c>
      <c r="C108" s="45">
        <v>25568856.800000001</v>
      </c>
      <c r="D108" s="7">
        <f t="shared" si="8"/>
        <v>-25568856.800000001</v>
      </c>
      <c r="E108" s="31">
        <f t="shared" si="9"/>
        <v>-1</v>
      </c>
    </row>
    <row r="109" spans="1:5" x14ac:dyDescent="0.3">
      <c r="A109" s="6" t="s">
        <v>48</v>
      </c>
      <c r="B109" s="45">
        <f>SUM(B110:B116)</f>
        <v>379604.15</v>
      </c>
      <c r="C109" s="45">
        <f>SUM(C110:C115)</f>
        <v>403985.72</v>
      </c>
      <c r="D109" s="7">
        <f t="shared" si="8"/>
        <v>-24381.569999999949</v>
      </c>
      <c r="E109" s="31">
        <f t="shared" si="9"/>
        <v>-6.0352554045722089E-2</v>
      </c>
    </row>
    <row r="110" spans="1:5" ht="15.75" customHeight="1" x14ac:dyDescent="0.3">
      <c r="A110" s="9" t="s">
        <v>133</v>
      </c>
      <c r="B110" s="45">
        <v>0</v>
      </c>
      <c r="C110" s="45">
        <v>0</v>
      </c>
      <c r="D110" s="7">
        <f t="shared" si="8"/>
        <v>0</v>
      </c>
      <c r="E110" s="31"/>
    </row>
    <row r="111" spans="1:5" x14ac:dyDescent="0.3">
      <c r="A111" s="8" t="s">
        <v>49</v>
      </c>
      <c r="B111" s="45">
        <v>161616.21</v>
      </c>
      <c r="C111" s="45">
        <v>168867</v>
      </c>
      <c r="D111" s="7">
        <f>B111-C111</f>
        <v>-7250.7900000000081</v>
      </c>
      <c r="E111" s="31">
        <f t="shared" si="9"/>
        <v>-4.293787418500955E-2</v>
      </c>
    </row>
    <row r="112" spans="1:5" x14ac:dyDescent="0.3">
      <c r="A112" s="9" t="s">
        <v>215</v>
      </c>
      <c r="B112" s="45">
        <v>26870.31</v>
      </c>
      <c r="C112" s="45">
        <v>15510</v>
      </c>
      <c r="D112" s="7">
        <f>B112-C112</f>
        <v>11360.310000000001</v>
      </c>
      <c r="E112" s="31">
        <f t="shared" si="9"/>
        <v>0.73245067698259192</v>
      </c>
    </row>
    <row r="113" spans="1:5" x14ac:dyDescent="0.3">
      <c r="A113" s="9" t="s">
        <v>186</v>
      </c>
      <c r="B113" s="45">
        <v>0</v>
      </c>
      <c r="C113" s="45">
        <v>5715.09</v>
      </c>
      <c r="D113" s="7">
        <f>B113-C113</f>
        <v>-5715.09</v>
      </c>
      <c r="E113" s="31">
        <f t="shared" si="9"/>
        <v>-1</v>
      </c>
    </row>
    <row r="114" spans="1:5" x14ac:dyDescent="0.3">
      <c r="A114" s="8" t="s">
        <v>50</v>
      </c>
      <c r="B114" s="45">
        <v>178063.5</v>
      </c>
      <c r="C114" s="45">
        <v>132627.98000000001</v>
      </c>
      <c r="D114" s="7">
        <f t="shared" si="8"/>
        <v>45435.51999999999</v>
      </c>
      <c r="E114" s="31">
        <f t="shared" si="9"/>
        <v>0.34257869267103358</v>
      </c>
    </row>
    <row r="115" spans="1:5" x14ac:dyDescent="0.3">
      <c r="A115" s="9" t="s">
        <v>216</v>
      </c>
      <c r="B115" s="45">
        <v>5483.89</v>
      </c>
      <c r="C115" s="45">
        <v>81265.649999999994</v>
      </c>
      <c r="D115" s="7">
        <f t="shared" si="8"/>
        <v>-75781.759999999995</v>
      </c>
      <c r="E115" s="31">
        <f t="shared" si="9"/>
        <v>-0.93251896711587245</v>
      </c>
    </row>
    <row r="116" spans="1:5" x14ac:dyDescent="0.3">
      <c r="A116" s="9" t="s">
        <v>236</v>
      </c>
      <c r="B116" s="45">
        <v>7570.24</v>
      </c>
      <c r="C116" s="45">
        <v>0</v>
      </c>
      <c r="D116" s="7">
        <f t="shared" si="8"/>
        <v>7570.24</v>
      </c>
      <c r="E116" s="31"/>
    </row>
    <row r="117" spans="1:5" x14ac:dyDescent="0.3">
      <c r="A117" s="20" t="s">
        <v>217</v>
      </c>
      <c r="B117" s="44">
        <f>B118</f>
        <v>31208</v>
      </c>
      <c r="C117" s="44">
        <f>C118</f>
        <v>20000</v>
      </c>
      <c r="D117" s="18">
        <f t="shared" si="8"/>
        <v>11208</v>
      </c>
      <c r="E117" s="31">
        <f t="shared" si="9"/>
        <v>0.56040000000000001</v>
      </c>
    </row>
    <row r="118" spans="1:5" x14ac:dyDescent="0.3">
      <c r="A118" s="10" t="s">
        <v>218</v>
      </c>
      <c r="B118" s="45">
        <f>B119</f>
        <v>31208</v>
      </c>
      <c r="C118" s="45">
        <f>C119</f>
        <v>20000</v>
      </c>
      <c r="D118" s="7">
        <f t="shared" si="8"/>
        <v>11208</v>
      </c>
      <c r="E118" s="31">
        <f t="shared" si="9"/>
        <v>0.56040000000000001</v>
      </c>
    </row>
    <row r="119" spans="1:5" x14ac:dyDescent="0.3">
      <c r="A119" s="9" t="s">
        <v>219</v>
      </c>
      <c r="B119" s="45">
        <v>31208</v>
      </c>
      <c r="C119" s="45">
        <v>20000</v>
      </c>
      <c r="D119" s="7">
        <f t="shared" si="8"/>
        <v>11208</v>
      </c>
      <c r="E119" s="31">
        <f t="shared" si="9"/>
        <v>0.56040000000000001</v>
      </c>
    </row>
    <row r="120" spans="1:5" s="19" customFormat="1" x14ac:dyDescent="0.3">
      <c r="A120" s="20" t="s">
        <v>111</v>
      </c>
      <c r="B120" s="44">
        <f>B121</f>
        <v>3021313.18</v>
      </c>
      <c r="C120" s="44">
        <f>C121</f>
        <v>3151069.2800000003</v>
      </c>
      <c r="D120" s="18">
        <f t="shared" si="8"/>
        <v>-129756.10000000009</v>
      </c>
      <c r="E120" s="28">
        <f t="shared" si="9"/>
        <v>-4.1178434515409985E-2</v>
      </c>
    </row>
    <row r="121" spans="1:5" x14ac:dyDescent="0.3">
      <c r="A121" s="6" t="s">
        <v>51</v>
      </c>
      <c r="B121" s="45">
        <f>SUM(B122:B124)</f>
        <v>3021313.18</v>
      </c>
      <c r="C121" s="45">
        <f>SUM(C122:C124)</f>
        <v>3151069.2800000003</v>
      </c>
      <c r="D121" s="7">
        <f t="shared" si="8"/>
        <v>-129756.10000000009</v>
      </c>
      <c r="E121" s="31">
        <f t="shared" si="9"/>
        <v>-4.1178434515409985E-2</v>
      </c>
    </row>
    <row r="122" spans="1:5" x14ac:dyDescent="0.3">
      <c r="A122" s="8" t="s">
        <v>52</v>
      </c>
      <c r="B122" s="45">
        <v>813917.5</v>
      </c>
      <c r="C122" s="45">
        <v>964249.28</v>
      </c>
      <c r="D122" s="7">
        <f t="shared" si="8"/>
        <v>-150331.78000000003</v>
      </c>
      <c r="E122" s="31">
        <f t="shared" si="9"/>
        <v>-0.15590551439146527</v>
      </c>
    </row>
    <row r="123" spans="1:5" x14ac:dyDescent="0.3">
      <c r="A123" s="8" t="s">
        <v>53</v>
      </c>
      <c r="B123" s="45">
        <v>2207395.6800000002</v>
      </c>
      <c r="C123" s="45">
        <v>2135920</v>
      </c>
      <c r="D123" s="7">
        <f t="shared" si="8"/>
        <v>71475.680000000168</v>
      </c>
      <c r="E123" s="31">
        <f t="shared" si="9"/>
        <v>3.3463650323982248E-2</v>
      </c>
    </row>
    <row r="124" spans="1:5" x14ac:dyDescent="0.3">
      <c r="A124" s="8" t="s">
        <v>207</v>
      </c>
      <c r="B124" s="45">
        <v>0</v>
      </c>
      <c r="C124" s="45">
        <v>50900</v>
      </c>
      <c r="D124" s="7">
        <f t="shared" si="8"/>
        <v>-50900</v>
      </c>
      <c r="E124" s="31">
        <f t="shared" si="9"/>
        <v>-1</v>
      </c>
    </row>
    <row r="125" spans="1:5" s="19" customFormat="1" x14ac:dyDescent="0.3">
      <c r="A125" s="20" t="s">
        <v>150</v>
      </c>
      <c r="B125" s="44">
        <f>B126+B129+B133</f>
        <v>253835.05</v>
      </c>
      <c r="C125" s="44">
        <f>C126+C129+C133</f>
        <v>235242.47</v>
      </c>
      <c r="D125" s="18">
        <f t="shared" si="8"/>
        <v>18592.579999999987</v>
      </c>
      <c r="E125" s="28">
        <f t="shared" si="9"/>
        <v>7.903581355866561E-2</v>
      </c>
    </row>
    <row r="126" spans="1:5" x14ac:dyDescent="0.3">
      <c r="A126" s="10" t="s">
        <v>151</v>
      </c>
      <c r="B126" s="45">
        <f>B127+B128</f>
        <v>-4050</v>
      </c>
      <c r="C126" s="45">
        <f>C127+C128</f>
        <v>8592.4699999999993</v>
      </c>
      <c r="D126" s="7">
        <f t="shared" si="8"/>
        <v>-12642.47</v>
      </c>
      <c r="E126" s="31">
        <f t="shared" si="9"/>
        <v>-1.4713429316599302</v>
      </c>
    </row>
    <row r="127" spans="1:5" x14ac:dyDescent="0.3">
      <c r="A127" s="9" t="s">
        <v>152</v>
      </c>
      <c r="B127" s="45">
        <v>0</v>
      </c>
      <c r="C127" s="45">
        <v>0</v>
      </c>
      <c r="D127" s="7">
        <f t="shared" si="8"/>
        <v>0</v>
      </c>
      <c r="E127" s="31"/>
    </row>
    <row r="128" spans="1:5" x14ac:dyDescent="0.3">
      <c r="A128" s="9" t="s">
        <v>153</v>
      </c>
      <c r="B128" s="45">
        <v>-4050</v>
      </c>
      <c r="C128" s="45">
        <v>8592.4699999999993</v>
      </c>
      <c r="D128" s="7">
        <f t="shared" si="8"/>
        <v>-12642.47</v>
      </c>
      <c r="E128" s="31">
        <f t="shared" si="9"/>
        <v>-1.4713429316599302</v>
      </c>
    </row>
    <row r="129" spans="1:5" x14ac:dyDescent="0.3">
      <c r="A129" s="6" t="s">
        <v>54</v>
      </c>
      <c r="B129" s="45">
        <f>B130+B131+B132</f>
        <v>315116.98</v>
      </c>
      <c r="C129" s="45">
        <f>C130+C131+C132</f>
        <v>217650</v>
      </c>
      <c r="D129" s="7">
        <f t="shared" si="8"/>
        <v>97466.979999999981</v>
      </c>
      <c r="E129" s="31">
        <f t="shared" si="9"/>
        <v>0.44781520790259582</v>
      </c>
    </row>
    <row r="130" spans="1:5" x14ac:dyDescent="0.3">
      <c r="A130" s="8" t="s">
        <v>55</v>
      </c>
      <c r="B130" s="45">
        <v>182116.98</v>
      </c>
      <c r="C130" s="45">
        <v>149650</v>
      </c>
      <c r="D130" s="7">
        <f t="shared" si="8"/>
        <v>32466.98000000001</v>
      </c>
      <c r="E130" s="31">
        <f t="shared" si="9"/>
        <v>0.21695275643167397</v>
      </c>
    </row>
    <row r="131" spans="1:5" x14ac:dyDescent="0.3">
      <c r="A131" s="8" t="s">
        <v>56</v>
      </c>
      <c r="B131" s="45">
        <v>133000</v>
      </c>
      <c r="C131" s="45">
        <v>68000</v>
      </c>
      <c r="D131" s="7">
        <f t="shared" si="8"/>
        <v>65000</v>
      </c>
      <c r="E131" s="31">
        <f t="shared" si="9"/>
        <v>0.95588235294117652</v>
      </c>
    </row>
    <row r="132" spans="1:5" hidden="1" x14ac:dyDescent="0.3">
      <c r="A132" s="9" t="s">
        <v>154</v>
      </c>
      <c r="B132" s="43">
        <v>0</v>
      </c>
      <c r="C132" s="45">
        <v>0</v>
      </c>
      <c r="D132" s="7">
        <f t="shared" si="8"/>
        <v>0</v>
      </c>
      <c r="E132" s="31" t="e">
        <f t="shared" si="9"/>
        <v>#DIV/0!</v>
      </c>
    </row>
    <row r="133" spans="1:5" x14ac:dyDescent="0.3">
      <c r="A133" s="6" t="s">
        <v>208</v>
      </c>
      <c r="B133" s="45">
        <f>+B134</f>
        <v>-57231.93</v>
      </c>
      <c r="C133" s="45">
        <f>+C134</f>
        <v>9000</v>
      </c>
      <c r="D133" s="7">
        <f t="shared" si="8"/>
        <v>-66231.929999999993</v>
      </c>
      <c r="E133" s="31">
        <f t="shared" si="9"/>
        <v>-7.3591033333333327</v>
      </c>
    </row>
    <row r="134" spans="1:5" x14ac:dyDescent="0.3">
      <c r="A134" s="9" t="s">
        <v>208</v>
      </c>
      <c r="B134" s="45">
        <v>-57231.93</v>
      </c>
      <c r="C134" s="45">
        <v>9000</v>
      </c>
      <c r="D134" s="7">
        <f t="shared" si="8"/>
        <v>-66231.929999999993</v>
      </c>
      <c r="E134" s="31">
        <f t="shared" si="9"/>
        <v>-7.3591033333333327</v>
      </c>
    </row>
    <row r="135" spans="1:5" ht="14.4" customHeight="1" x14ac:dyDescent="0.3">
      <c r="A135" s="51" t="s">
        <v>102</v>
      </c>
      <c r="B135" s="52" t="s">
        <v>227</v>
      </c>
      <c r="C135" s="52" t="s">
        <v>213</v>
      </c>
      <c r="D135" s="53" t="s">
        <v>214</v>
      </c>
      <c r="E135" s="51" t="s">
        <v>103</v>
      </c>
    </row>
    <row r="136" spans="1:5" x14ac:dyDescent="0.3">
      <c r="A136" s="51"/>
      <c r="B136" s="52"/>
      <c r="C136" s="52"/>
      <c r="D136" s="54"/>
      <c r="E136" s="51"/>
    </row>
    <row r="137" spans="1:5" s="19" customFormat="1" x14ac:dyDescent="0.3">
      <c r="A137" s="20" t="s">
        <v>105</v>
      </c>
      <c r="B137" s="44">
        <f>B138+B141</f>
        <v>1102535.1399999999</v>
      </c>
      <c r="C137" s="44">
        <f>C138+C141</f>
        <v>1027940.79</v>
      </c>
      <c r="D137" s="18">
        <f t="shared" si="8"/>
        <v>74594.34999999986</v>
      </c>
      <c r="E137" s="28">
        <f t="shared" si="9"/>
        <v>7.2566776924962634E-2</v>
      </c>
    </row>
    <row r="138" spans="1:5" x14ac:dyDescent="0.3">
      <c r="A138" s="10" t="s">
        <v>155</v>
      </c>
      <c r="B138" s="45">
        <f>SUM(B139:B140)</f>
        <v>1102535.1399999999</v>
      </c>
      <c r="C138" s="45">
        <f>SUM(C139:C140)</f>
        <v>1005626.39</v>
      </c>
      <c r="D138" s="7">
        <f t="shared" si="8"/>
        <v>96908.749999999884</v>
      </c>
      <c r="E138" s="31">
        <f t="shared" si="9"/>
        <v>9.6366554183209011E-2</v>
      </c>
    </row>
    <row r="139" spans="1:5" x14ac:dyDescent="0.3">
      <c r="A139" s="9" t="s">
        <v>156</v>
      </c>
      <c r="B139" s="45">
        <v>485156.56</v>
      </c>
      <c r="C139" s="45">
        <v>0</v>
      </c>
      <c r="D139" s="7">
        <f t="shared" si="8"/>
        <v>485156.56</v>
      </c>
      <c r="E139" s="31"/>
    </row>
    <row r="140" spans="1:5" x14ac:dyDescent="0.3">
      <c r="A140" s="9" t="s">
        <v>157</v>
      </c>
      <c r="B140" s="45">
        <v>617378.57999999996</v>
      </c>
      <c r="C140" s="45">
        <v>1005626.39</v>
      </c>
      <c r="D140" s="7">
        <f t="shared" si="8"/>
        <v>-388247.81000000006</v>
      </c>
      <c r="E140" s="31">
        <f t="shared" si="9"/>
        <v>-0.38607559811551889</v>
      </c>
    </row>
    <row r="141" spans="1:5" x14ac:dyDescent="0.3">
      <c r="A141" s="6" t="s">
        <v>57</v>
      </c>
      <c r="B141" s="45">
        <f>SUM(B142:B143)</f>
        <v>0</v>
      </c>
      <c r="C141" s="45">
        <f>SUM(C142:C143)</f>
        <v>22314.400000000001</v>
      </c>
      <c r="D141" s="7">
        <f t="shared" si="8"/>
        <v>-22314.400000000001</v>
      </c>
      <c r="E141" s="31">
        <f t="shared" si="9"/>
        <v>-1</v>
      </c>
    </row>
    <row r="142" spans="1:5" x14ac:dyDescent="0.3">
      <c r="A142" s="8" t="s">
        <v>58</v>
      </c>
      <c r="B142" s="45">
        <v>0</v>
      </c>
      <c r="C142" s="45">
        <v>0</v>
      </c>
      <c r="D142" s="7">
        <f t="shared" si="8"/>
        <v>0</v>
      </c>
      <c r="E142" s="31"/>
    </row>
    <row r="143" spans="1:5" x14ac:dyDescent="0.3">
      <c r="A143" s="9" t="s">
        <v>195</v>
      </c>
      <c r="B143" s="45">
        <v>0</v>
      </c>
      <c r="C143" s="45">
        <v>22314.400000000001</v>
      </c>
      <c r="D143" s="7">
        <f t="shared" ref="D143" si="10">B143-C143</f>
        <v>-22314.400000000001</v>
      </c>
      <c r="E143" s="31">
        <f t="shared" si="9"/>
        <v>-1</v>
      </c>
    </row>
    <row r="144" spans="1:5" s="19" customFormat="1" x14ac:dyDescent="0.3">
      <c r="A144" s="17" t="s">
        <v>116</v>
      </c>
      <c r="B144" s="44">
        <f>B145+B148+B153+B157+B163</f>
        <v>1576695.83</v>
      </c>
      <c r="C144" s="44">
        <f>C145+C148+C153+C157+C163</f>
        <v>1471254.7800000003</v>
      </c>
      <c r="D144" s="18">
        <f t="shared" si="8"/>
        <v>105441.04999999981</v>
      </c>
      <c r="E144" s="28">
        <f t="shared" si="9"/>
        <v>7.1667430708364316E-2</v>
      </c>
    </row>
    <row r="145" spans="1:7" s="19" customFormat="1" x14ac:dyDescent="0.3">
      <c r="A145" s="20" t="s">
        <v>112</v>
      </c>
      <c r="B145" s="44">
        <f>B146</f>
        <v>2107.31</v>
      </c>
      <c r="C145" s="44">
        <f>C146</f>
        <v>1768.3</v>
      </c>
      <c r="D145" s="18">
        <f>B145-C145</f>
        <v>339.01</v>
      </c>
      <c r="E145" s="28">
        <f t="shared" si="9"/>
        <v>0.19171520669569644</v>
      </c>
    </row>
    <row r="146" spans="1:7" x14ac:dyDescent="0.3">
      <c r="A146" s="10" t="s">
        <v>59</v>
      </c>
      <c r="B146" s="45">
        <f>B147</f>
        <v>2107.31</v>
      </c>
      <c r="C146" s="45">
        <f>C147</f>
        <v>1768.3</v>
      </c>
      <c r="D146" s="7">
        <f t="shared" si="8"/>
        <v>339.01</v>
      </c>
      <c r="E146" s="31">
        <f t="shared" si="9"/>
        <v>0.19171520669569644</v>
      </c>
      <c r="G146" s="1"/>
    </row>
    <row r="147" spans="1:7" x14ac:dyDescent="0.3">
      <c r="A147" s="9" t="s">
        <v>60</v>
      </c>
      <c r="B147" s="45">
        <v>2107.31</v>
      </c>
      <c r="C147" s="45">
        <v>1768.3</v>
      </c>
      <c r="D147" s="7">
        <f t="shared" si="8"/>
        <v>339.01</v>
      </c>
      <c r="E147" s="31">
        <f t="shared" si="9"/>
        <v>0.19171520669569644</v>
      </c>
    </row>
    <row r="148" spans="1:7" s="19" customFormat="1" x14ac:dyDescent="0.3">
      <c r="A148" s="20" t="s">
        <v>113</v>
      </c>
      <c r="B148" s="44">
        <f>B149+B151</f>
        <v>1070.47</v>
      </c>
      <c r="C148" s="44">
        <f>C149+C151</f>
        <v>83.12</v>
      </c>
      <c r="D148" s="18">
        <f>B148-C148</f>
        <v>987.35</v>
      </c>
      <c r="E148" s="28">
        <f t="shared" si="9"/>
        <v>11.878609239653512</v>
      </c>
    </row>
    <row r="149" spans="1:7" x14ac:dyDescent="0.3">
      <c r="A149" s="6" t="s">
        <v>61</v>
      </c>
      <c r="B149" s="45">
        <f>B150</f>
        <v>1070.47</v>
      </c>
      <c r="C149" s="45">
        <f>C150</f>
        <v>83.12</v>
      </c>
      <c r="D149" s="7">
        <f t="shared" si="8"/>
        <v>987.35</v>
      </c>
      <c r="E149" s="31">
        <f t="shared" si="9"/>
        <v>11.878609239653512</v>
      </c>
    </row>
    <row r="150" spans="1:7" x14ac:dyDescent="0.3">
      <c r="A150" s="8" t="s">
        <v>61</v>
      </c>
      <c r="B150" s="45">
        <v>1070.47</v>
      </c>
      <c r="C150" s="45">
        <v>83.12</v>
      </c>
      <c r="D150" s="7">
        <f>B150-C150</f>
        <v>987.35</v>
      </c>
      <c r="E150" s="31">
        <f t="shared" si="9"/>
        <v>11.878609239653512</v>
      </c>
    </row>
    <row r="151" spans="1:7" x14ac:dyDescent="0.3">
      <c r="A151" s="6" t="s">
        <v>196</v>
      </c>
      <c r="B151" s="45">
        <f>+B152</f>
        <v>0</v>
      </c>
      <c r="C151" s="45">
        <f>+C152</f>
        <v>0</v>
      </c>
      <c r="D151" s="7">
        <f t="shared" ref="D151:D152" si="11">B151-C151</f>
        <v>0</v>
      </c>
      <c r="E151" s="31"/>
    </row>
    <row r="152" spans="1:7" x14ac:dyDescent="0.3">
      <c r="A152" s="8" t="s">
        <v>196</v>
      </c>
      <c r="B152" s="45">
        <v>0</v>
      </c>
      <c r="C152" s="45">
        <v>0</v>
      </c>
      <c r="D152" s="7">
        <f t="shared" si="11"/>
        <v>0</v>
      </c>
      <c r="E152" s="31"/>
    </row>
    <row r="153" spans="1:7" s="19" customFormat="1" x14ac:dyDescent="0.3">
      <c r="A153" s="20" t="s">
        <v>114</v>
      </c>
      <c r="B153" s="44">
        <f>B154</f>
        <v>0</v>
      </c>
      <c r="C153" s="44">
        <f>C154</f>
        <v>2066.12</v>
      </c>
      <c r="D153" s="18">
        <f t="shared" si="8"/>
        <v>-2066.12</v>
      </c>
      <c r="E153" s="28">
        <f t="shared" si="9"/>
        <v>-1</v>
      </c>
    </row>
    <row r="154" spans="1:7" x14ac:dyDescent="0.3">
      <c r="A154" s="6" t="s">
        <v>62</v>
      </c>
      <c r="B154" s="45">
        <f>B155+B156</f>
        <v>0</v>
      </c>
      <c r="C154" s="45">
        <f>C155+C156</f>
        <v>2066.12</v>
      </c>
      <c r="D154" s="7">
        <f t="shared" si="8"/>
        <v>-2066.12</v>
      </c>
      <c r="E154" s="31">
        <f t="shared" si="9"/>
        <v>-1</v>
      </c>
    </row>
    <row r="155" spans="1:7" x14ac:dyDescent="0.3">
      <c r="A155" s="8" t="s">
        <v>63</v>
      </c>
      <c r="B155" s="45">
        <v>0</v>
      </c>
      <c r="C155" s="45">
        <v>2066.12</v>
      </c>
      <c r="D155" s="7">
        <f t="shared" si="8"/>
        <v>-2066.12</v>
      </c>
      <c r="E155" s="31">
        <f t="shared" si="9"/>
        <v>-1</v>
      </c>
    </row>
    <row r="156" spans="1:7" ht="17.25" hidden="1" customHeight="1" x14ac:dyDescent="0.3">
      <c r="A156" s="8" t="s">
        <v>64</v>
      </c>
      <c r="B156" s="43">
        <v>0</v>
      </c>
      <c r="C156" s="45">
        <v>0</v>
      </c>
      <c r="D156" s="7">
        <f t="shared" si="8"/>
        <v>0</v>
      </c>
      <c r="E156" s="31" t="e">
        <f t="shared" si="9"/>
        <v>#DIV/0!</v>
      </c>
    </row>
    <row r="157" spans="1:7" s="19" customFormat="1" x14ac:dyDescent="0.3">
      <c r="A157" s="20" t="s">
        <v>115</v>
      </c>
      <c r="B157" s="44">
        <f>B158+B161</f>
        <v>1573518.05</v>
      </c>
      <c r="C157" s="44">
        <f>C158+C161</f>
        <v>1467336.7000000002</v>
      </c>
      <c r="D157" s="18">
        <f t="shared" si="8"/>
        <v>106181.34999999986</v>
      </c>
      <c r="E157" s="28">
        <f t="shared" si="9"/>
        <v>7.2363316476715844E-2</v>
      </c>
    </row>
    <row r="158" spans="1:7" x14ac:dyDescent="0.3">
      <c r="A158" s="6" t="s">
        <v>65</v>
      </c>
      <c r="B158" s="45">
        <f>B159+B160</f>
        <v>1255653.3500000001</v>
      </c>
      <c r="C158" s="45">
        <f>C159+C160</f>
        <v>1308235.9600000002</v>
      </c>
      <c r="D158" s="7">
        <f t="shared" si="8"/>
        <v>-52582.610000000102</v>
      </c>
      <c r="E158" s="31">
        <f t="shared" si="9"/>
        <v>-4.0193521358333623E-2</v>
      </c>
    </row>
    <row r="159" spans="1:7" x14ac:dyDescent="0.3">
      <c r="A159" s="8" t="s">
        <v>66</v>
      </c>
      <c r="B159" s="45">
        <v>1110337.83</v>
      </c>
      <c r="C159" s="45">
        <v>1177728.8500000001</v>
      </c>
      <c r="D159" s="7">
        <f t="shared" si="8"/>
        <v>-67391.020000000019</v>
      </c>
      <c r="E159" s="31">
        <f t="shared" si="9"/>
        <v>-5.722116767369672E-2</v>
      </c>
    </row>
    <row r="160" spans="1:7" x14ac:dyDescent="0.3">
      <c r="A160" s="8" t="s">
        <v>197</v>
      </c>
      <c r="B160" s="45">
        <v>145315.51999999999</v>
      </c>
      <c r="C160" s="45">
        <v>130507.11</v>
      </c>
      <c r="D160" s="7">
        <f t="shared" si="8"/>
        <v>14808.409999999989</v>
      </c>
      <c r="E160" s="31">
        <f t="shared" si="9"/>
        <v>0.11346822406840508</v>
      </c>
    </row>
    <row r="161" spans="1:6" x14ac:dyDescent="0.3">
      <c r="A161" s="50" t="s">
        <v>248</v>
      </c>
      <c r="B161" s="45">
        <f>B162</f>
        <v>317864.7</v>
      </c>
      <c r="C161" s="45">
        <f>+C162</f>
        <v>159100.74</v>
      </c>
      <c r="D161" s="7">
        <f t="shared" si="8"/>
        <v>158763.96000000002</v>
      </c>
      <c r="E161" s="31">
        <f t="shared" si="9"/>
        <v>0.99788322794727435</v>
      </c>
    </row>
    <row r="162" spans="1:6" x14ac:dyDescent="0.3">
      <c r="A162" s="8" t="s">
        <v>248</v>
      </c>
      <c r="B162" s="45">
        <v>317864.7</v>
      </c>
      <c r="C162" s="45">
        <v>159100.74</v>
      </c>
      <c r="D162" s="7">
        <f t="shared" si="8"/>
        <v>158763.96000000002</v>
      </c>
      <c r="E162" s="31">
        <f t="shared" si="9"/>
        <v>0.99788322794727435</v>
      </c>
    </row>
    <row r="163" spans="1:6" x14ac:dyDescent="0.3">
      <c r="A163" s="20" t="s">
        <v>223</v>
      </c>
      <c r="B163" s="44">
        <f>B164</f>
        <v>0</v>
      </c>
      <c r="C163" s="44">
        <f>C164</f>
        <v>0.54</v>
      </c>
      <c r="D163" s="44">
        <f t="shared" ref="D163:D164" si="12">B163-C163</f>
        <v>-0.54</v>
      </c>
      <c r="E163" s="31">
        <f t="shared" si="9"/>
        <v>-1</v>
      </c>
    </row>
    <row r="164" spans="1:6" x14ac:dyDescent="0.3">
      <c r="A164" s="10" t="s">
        <v>224</v>
      </c>
      <c r="B164" s="45">
        <v>0</v>
      </c>
      <c r="C164" s="45">
        <v>0.54</v>
      </c>
      <c r="D164" s="45">
        <f t="shared" si="12"/>
        <v>-0.54</v>
      </c>
      <c r="E164" s="31">
        <f t="shared" si="9"/>
        <v>-1</v>
      </c>
    </row>
    <row r="165" spans="1:6" s="23" customFormat="1" x14ac:dyDescent="0.3">
      <c r="A165" s="17" t="s">
        <v>135</v>
      </c>
      <c r="B165" s="44">
        <f>B166+B169</f>
        <v>493974.82</v>
      </c>
      <c r="C165" s="44">
        <f>C166+C169</f>
        <v>0</v>
      </c>
      <c r="D165" s="18">
        <f t="shared" si="8"/>
        <v>493974.82</v>
      </c>
      <c r="E165" s="32"/>
    </row>
    <row r="166" spans="1:6" s="23" customFormat="1" x14ac:dyDescent="0.3">
      <c r="A166" s="17" t="s">
        <v>209</v>
      </c>
      <c r="B166" s="44">
        <f>+B167</f>
        <v>493974.82</v>
      </c>
      <c r="C166" s="44">
        <f>+C167</f>
        <v>0</v>
      </c>
      <c r="D166" s="18">
        <f t="shared" si="8"/>
        <v>493974.82</v>
      </c>
      <c r="E166" s="32"/>
    </row>
    <row r="167" spans="1:6" s="23" customFormat="1" x14ac:dyDescent="0.3">
      <c r="A167" s="10" t="s">
        <v>210</v>
      </c>
      <c r="B167" s="37">
        <f>+B168</f>
        <v>493974.82</v>
      </c>
      <c r="C167" s="37">
        <f>+C168</f>
        <v>0</v>
      </c>
      <c r="D167" s="35">
        <f t="shared" si="8"/>
        <v>493974.82</v>
      </c>
      <c r="E167" s="31"/>
      <c r="F167" s="36"/>
    </row>
    <row r="168" spans="1:6" s="23" customFormat="1" x14ac:dyDescent="0.3">
      <c r="A168" s="9" t="s">
        <v>210</v>
      </c>
      <c r="B168" s="37">
        <v>493974.82</v>
      </c>
      <c r="C168" s="37">
        <v>0</v>
      </c>
      <c r="D168" s="35">
        <f t="shared" si="8"/>
        <v>493974.82</v>
      </c>
      <c r="E168" s="31"/>
      <c r="F168" s="36"/>
    </row>
    <row r="169" spans="1:6" s="23" customFormat="1" hidden="1" x14ac:dyDescent="0.3">
      <c r="A169" s="20" t="s">
        <v>183</v>
      </c>
      <c r="B169" s="41">
        <f>B172</f>
        <v>0</v>
      </c>
      <c r="C169" s="41">
        <f>C172</f>
        <v>0</v>
      </c>
      <c r="D169" s="18">
        <f t="shared" si="8"/>
        <v>0</v>
      </c>
      <c r="E169" s="32" t="e">
        <f t="shared" si="9"/>
        <v>#DIV/0!</v>
      </c>
    </row>
    <row r="170" spans="1:6" hidden="1" x14ac:dyDescent="0.3">
      <c r="A170" s="10" t="s">
        <v>158</v>
      </c>
      <c r="B170" s="43">
        <f t="shared" ref="B170:C172" si="13">B171</f>
        <v>0</v>
      </c>
      <c r="C170" s="43">
        <f t="shared" si="13"/>
        <v>0</v>
      </c>
      <c r="D170" s="7">
        <f t="shared" ref="D170:D171" si="14">B170-C170</f>
        <v>0</v>
      </c>
      <c r="E170" s="31"/>
    </row>
    <row r="171" spans="1:6" hidden="1" x14ac:dyDescent="0.3">
      <c r="A171" s="9" t="s">
        <v>159</v>
      </c>
      <c r="B171" s="43">
        <v>0</v>
      </c>
      <c r="C171" s="43">
        <v>0</v>
      </c>
      <c r="D171" s="7">
        <f t="shared" si="14"/>
        <v>0</v>
      </c>
      <c r="E171" s="31"/>
    </row>
    <row r="172" spans="1:6" hidden="1" x14ac:dyDescent="0.3">
      <c r="A172" s="10" t="s">
        <v>187</v>
      </c>
      <c r="B172" s="43">
        <f t="shared" si="13"/>
        <v>0</v>
      </c>
      <c r="C172" s="43">
        <f t="shared" si="13"/>
        <v>0</v>
      </c>
      <c r="D172" s="7">
        <f t="shared" si="8"/>
        <v>0</v>
      </c>
      <c r="E172" s="31" t="e">
        <f t="shared" ref="E172:E173" si="15">D172/C172</f>
        <v>#DIV/0!</v>
      </c>
    </row>
    <row r="173" spans="1:6" hidden="1" x14ac:dyDescent="0.3">
      <c r="A173" s="9" t="s">
        <v>188</v>
      </c>
      <c r="B173" s="43">
        <v>0</v>
      </c>
      <c r="C173" s="43">
        <v>0</v>
      </c>
      <c r="D173" s="7">
        <f t="shared" ref="D173:D262" si="16">B173-C173</f>
        <v>0</v>
      </c>
      <c r="E173" s="31" t="e">
        <f t="shared" si="15"/>
        <v>#DIV/0!</v>
      </c>
    </row>
    <row r="174" spans="1:6" s="2" customFormat="1" x14ac:dyDescent="0.3">
      <c r="A174" s="3" t="s">
        <v>124</v>
      </c>
      <c r="B174" s="46">
        <f>B175+B192+B195+B200+B209+B220+B223+B229+B236</f>
        <v>60876896.549999997</v>
      </c>
      <c r="C174" s="46">
        <f>C175+C192+C195+C200+C209+C220+C223+C229+C236</f>
        <v>50152075.909999996</v>
      </c>
      <c r="D174" s="4">
        <f t="shared" si="16"/>
        <v>10724820.640000001</v>
      </c>
      <c r="E174" s="32">
        <f t="shared" ref="E174:E265" si="17">D174/C174</f>
        <v>0.21384599631022536</v>
      </c>
    </row>
    <row r="175" spans="1:6" s="19" customFormat="1" x14ac:dyDescent="0.3">
      <c r="A175" s="20" t="s">
        <v>117</v>
      </c>
      <c r="B175" s="44">
        <f>B176+B181+B184+B186+B188+B190</f>
        <v>11342773.41</v>
      </c>
      <c r="C175" s="44">
        <f>C176+C181</f>
        <v>2890544.1199999996</v>
      </c>
      <c r="D175" s="18">
        <f t="shared" si="16"/>
        <v>8452229.290000001</v>
      </c>
      <c r="E175" s="28">
        <f t="shared" si="17"/>
        <v>2.9240962736109357</v>
      </c>
    </row>
    <row r="176" spans="1:6" x14ac:dyDescent="0.3">
      <c r="A176" s="6" t="s">
        <v>67</v>
      </c>
      <c r="B176" s="45">
        <f>B177+B178+B179+B180</f>
        <v>443712.9</v>
      </c>
      <c r="C176" s="45">
        <f>C177+C178+C179+C180</f>
        <v>307922.36</v>
      </c>
      <c r="D176" s="7">
        <f t="shared" si="16"/>
        <v>135790.54000000004</v>
      </c>
      <c r="E176" s="30">
        <f t="shared" si="17"/>
        <v>0.44098954035036636</v>
      </c>
    </row>
    <row r="177" spans="1:6" x14ac:dyDescent="0.3">
      <c r="A177" s="8" t="s">
        <v>68</v>
      </c>
      <c r="B177" s="45">
        <v>1559.84</v>
      </c>
      <c r="C177" s="45">
        <v>0</v>
      </c>
      <c r="D177" s="7">
        <f t="shared" si="16"/>
        <v>1559.84</v>
      </c>
      <c r="E177" s="31"/>
    </row>
    <row r="178" spans="1:6" x14ac:dyDescent="0.3">
      <c r="A178" s="8" t="s">
        <v>69</v>
      </c>
      <c r="B178" s="45">
        <v>22533.55</v>
      </c>
      <c r="C178" s="45">
        <v>-24027.01</v>
      </c>
      <c r="D178" s="7">
        <f t="shared" si="16"/>
        <v>46560.56</v>
      </c>
      <c r="E178" s="31">
        <f t="shared" si="17"/>
        <v>-1.9378424531391962</v>
      </c>
    </row>
    <row r="179" spans="1:6" x14ac:dyDescent="0.3">
      <c r="A179" s="8" t="s">
        <v>70</v>
      </c>
      <c r="B179" s="45">
        <v>-1599.51</v>
      </c>
      <c r="C179" s="45">
        <v>-133232.53</v>
      </c>
      <c r="D179" s="7">
        <f t="shared" si="16"/>
        <v>131633.01999999999</v>
      </c>
      <c r="E179" s="31"/>
    </row>
    <row r="180" spans="1:6" x14ac:dyDescent="0.3">
      <c r="A180" s="8" t="s">
        <v>71</v>
      </c>
      <c r="B180" s="45">
        <v>421219.02</v>
      </c>
      <c r="C180" s="45">
        <v>465181.9</v>
      </c>
      <c r="D180" s="7">
        <f>B180-C180</f>
        <v>-43962.880000000005</v>
      </c>
      <c r="E180" s="31">
        <f t="shared" si="17"/>
        <v>-9.4506858499868548E-2</v>
      </c>
    </row>
    <row r="181" spans="1:6" x14ac:dyDescent="0.3">
      <c r="A181" s="6" t="s">
        <v>72</v>
      </c>
      <c r="B181" s="45">
        <f>B182+B183</f>
        <v>1368044.5499999998</v>
      </c>
      <c r="C181" s="45">
        <f>C182+C183</f>
        <v>2582621.7599999998</v>
      </c>
      <c r="D181" s="7">
        <f t="shared" si="16"/>
        <v>-1214577.21</v>
      </c>
      <c r="E181" s="31">
        <f t="shared" si="17"/>
        <v>-0.47028845989433626</v>
      </c>
    </row>
    <row r="182" spans="1:6" x14ac:dyDescent="0.3">
      <c r="A182" s="8" t="s">
        <v>73</v>
      </c>
      <c r="B182" s="45">
        <v>56082.64</v>
      </c>
      <c r="C182" s="45">
        <v>0</v>
      </c>
      <c r="D182" s="7">
        <f t="shared" si="16"/>
        <v>56082.64</v>
      </c>
      <c r="E182" s="31"/>
    </row>
    <row r="183" spans="1:6" x14ac:dyDescent="0.3">
      <c r="A183" s="8" t="s">
        <v>74</v>
      </c>
      <c r="B183" s="45">
        <v>1311961.9099999999</v>
      </c>
      <c r="C183" s="45">
        <v>2582621.7599999998</v>
      </c>
      <c r="D183" s="7">
        <f t="shared" si="16"/>
        <v>-1270659.8499999999</v>
      </c>
      <c r="E183" s="31">
        <f t="shared" si="17"/>
        <v>-0.49200385038186928</v>
      </c>
    </row>
    <row r="184" spans="1:6" x14ac:dyDescent="0.3">
      <c r="A184" s="6" t="s">
        <v>238</v>
      </c>
      <c r="B184" s="45">
        <f>B185</f>
        <v>5578746.2000000002</v>
      </c>
      <c r="C184" s="45">
        <v>0</v>
      </c>
      <c r="D184" s="7">
        <f t="shared" si="16"/>
        <v>5578746.2000000002</v>
      </c>
      <c r="E184" s="31"/>
    </row>
    <row r="185" spans="1:6" x14ac:dyDescent="0.3">
      <c r="A185" s="8" t="s">
        <v>237</v>
      </c>
      <c r="B185" s="45">
        <v>5578746.2000000002</v>
      </c>
      <c r="C185" s="45">
        <v>0</v>
      </c>
      <c r="D185" s="7">
        <f t="shared" si="16"/>
        <v>5578746.2000000002</v>
      </c>
      <c r="E185" s="31"/>
    </row>
    <row r="186" spans="1:6" x14ac:dyDescent="0.3">
      <c r="A186" s="6" t="s">
        <v>240</v>
      </c>
      <c r="B186" s="45">
        <f>B187</f>
        <v>3763998</v>
      </c>
      <c r="C186" s="45">
        <v>0</v>
      </c>
      <c r="D186" s="7">
        <f t="shared" si="16"/>
        <v>3763998</v>
      </c>
      <c r="E186" s="31"/>
    </row>
    <row r="187" spans="1:6" x14ac:dyDescent="0.3">
      <c r="A187" s="8" t="s">
        <v>239</v>
      </c>
      <c r="B187" s="45">
        <v>3763998</v>
      </c>
      <c r="C187" s="45">
        <v>0</v>
      </c>
      <c r="D187" s="7">
        <f t="shared" si="16"/>
        <v>3763998</v>
      </c>
      <c r="E187" s="31"/>
    </row>
    <row r="188" spans="1:6" x14ac:dyDescent="0.3">
      <c r="A188" s="6" t="s">
        <v>242</v>
      </c>
      <c r="B188" s="45">
        <f>B189</f>
        <v>38271.760000000002</v>
      </c>
      <c r="C188" s="45">
        <v>0</v>
      </c>
      <c r="D188" s="7">
        <f t="shared" si="16"/>
        <v>38271.760000000002</v>
      </c>
      <c r="E188" s="31"/>
    </row>
    <row r="189" spans="1:6" x14ac:dyDescent="0.3">
      <c r="A189" s="8" t="s">
        <v>241</v>
      </c>
      <c r="B189" s="45">
        <v>38271.760000000002</v>
      </c>
      <c r="C189" s="45">
        <v>0</v>
      </c>
      <c r="D189" s="7">
        <f t="shared" si="16"/>
        <v>38271.760000000002</v>
      </c>
      <c r="E189" s="31"/>
    </row>
    <row r="190" spans="1:6" x14ac:dyDescent="0.3">
      <c r="A190" s="6" t="s">
        <v>244</v>
      </c>
      <c r="B190" s="45">
        <f>B191</f>
        <v>150000</v>
      </c>
      <c r="C190" s="45">
        <v>0</v>
      </c>
      <c r="D190" s="7">
        <f t="shared" si="16"/>
        <v>150000</v>
      </c>
      <c r="E190" s="31"/>
    </row>
    <row r="191" spans="1:6" x14ac:dyDescent="0.3">
      <c r="A191" s="8" t="s">
        <v>243</v>
      </c>
      <c r="B191" s="45">
        <v>150000</v>
      </c>
      <c r="C191" s="45">
        <v>0</v>
      </c>
      <c r="D191" s="7">
        <f t="shared" si="16"/>
        <v>150000</v>
      </c>
      <c r="E191" s="31"/>
    </row>
    <row r="192" spans="1:6" s="19" customFormat="1" x14ac:dyDescent="0.3">
      <c r="A192" s="20" t="s">
        <v>118</v>
      </c>
      <c r="B192" s="44">
        <f>B193</f>
        <v>257758.76</v>
      </c>
      <c r="C192" s="44">
        <f>C193</f>
        <v>70587.25</v>
      </c>
      <c r="D192" s="18">
        <f t="shared" si="16"/>
        <v>187171.51</v>
      </c>
      <c r="E192" s="28">
        <f t="shared" si="17"/>
        <v>2.6516334040495981</v>
      </c>
      <c r="F192" s="31"/>
    </row>
    <row r="193" spans="1:5" x14ac:dyDescent="0.3">
      <c r="A193" s="6" t="s">
        <v>75</v>
      </c>
      <c r="B193" s="45">
        <f>+B194</f>
        <v>257758.76</v>
      </c>
      <c r="C193" s="45">
        <f>+C194</f>
        <v>70587.25</v>
      </c>
      <c r="D193" s="7">
        <f t="shared" si="16"/>
        <v>187171.51</v>
      </c>
      <c r="E193" s="30">
        <f t="shared" si="17"/>
        <v>2.6516334040495981</v>
      </c>
    </row>
    <row r="194" spans="1:5" x14ac:dyDescent="0.3">
      <c r="A194" s="8" t="s">
        <v>76</v>
      </c>
      <c r="B194" s="45">
        <v>257758.76</v>
      </c>
      <c r="C194" s="45">
        <v>70587.25</v>
      </c>
      <c r="D194" s="7">
        <f t="shared" si="16"/>
        <v>187171.51</v>
      </c>
      <c r="E194" s="30">
        <f t="shared" si="17"/>
        <v>2.6516334040495981</v>
      </c>
    </row>
    <row r="195" spans="1:5" s="19" customFormat="1" x14ac:dyDescent="0.3">
      <c r="A195" s="20" t="s">
        <v>119</v>
      </c>
      <c r="B195" s="44">
        <f>SUM(B196+B198)</f>
        <v>15494481.51</v>
      </c>
      <c r="C195" s="44">
        <f>SUM(C196)</f>
        <v>8063348.9199999999</v>
      </c>
      <c r="D195" s="18">
        <f t="shared" si="16"/>
        <v>7431132.5899999999</v>
      </c>
      <c r="E195" s="28">
        <f t="shared" si="17"/>
        <v>0.92159382704723636</v>
      </c>
    </row>
    <row r="196" spans="1:5" x14ac:dyDescent="0.3">
      <c r="A196" s="6" t="s">
        <v>77</v>
      </c>
      <c r="B196" s="45">
        <f>B197</f>
        <v>10140515.16</v>
      </c>
      <c r="C196" s="45">
        <f>C197</f>
        <v>8063348.9199999999</v>
      </c>
      <c r="D196" s="7">
        <f t="shared" si="16"/>
        <v>2077166.2400000002</v>
      </c>
      <c r="E196" s="30">
        <f t="shared" si="17"/>
        <v>0.25760589807144302</v>
      </c>
    </row>
    <row r="197" spans="1:5" x14ac:dyDescent="0.3">
      <c r="A197" s="8" t="s">
        <v>78</v>
      </c>
      <c r="B197" s="45">
        <v>10140515.16</v>
      </c>
      <c r="C197" s="45">
        <v>8063348.9199999999</v>
      </c>
      <c r="D197" s="7">
        <f t="shared" si="16"/>
        <v>2077166.2400000002</v>
      </c>
      <c r="E197" s="30">
        <f t="shared" si="17"/>
        <v>0.25760589807144302</v>
      </c>
    </row>
    <row r="198" spans="1:5" x14ac:dyDescent="0.3">
      <c r="A198" s="6" t="s">
        <v>246</v>
      </c>
      <c r="B198" s="45">
        <f>B199</f>
        <v>5353966.3499999996</v>
      </c>
      <c r="C198" s="45">
        <v>0</v>
      </c>
      <c r="D198" s="7">
        <f t="shared" si="16"/>
        <v>5353966.3499999996</v>
      </c>
      <c r="E198" s="30"/>
    </row>
    <row r="199" spans="1:5" x14ac:dyDescent="0.3">
      <c r="A199" s="9" t="s">
        <v>245</v>
      </c>
      <c r="B199" s="45">
        <v>5353966.3499999996</v>
      </c>
      <c r="C199" s="45">
        <v>0</v>
      </c>
      <c r="D199" s="7">
        <f t="shared" si="16"/>
        <v>5353966.3499999996</v>
      </c>
      <c r="E199" s="30"/>
    </row>
    <row r="200" spans="1:5" s="19" customFormat="1" x14ac:dyDescent="0.3">
      <c r="A200" s="20" t="s">
        <v>161</v>
      </c>
      <c r="B200" s="44">
        <f>B201+B205+B203</f>
        <v>0</v>
      </c>
      <c r="C200" s="44">
        <f>C201+C205+C203</f>
        <v>0</v>
      </c>
      <c r="D200" s="18">
        <f t="shared" si="16"/>
        <v>0</v>
      </c>
      <c r="E200" s="28"/>
    </row>
    <row r="201" spans="1:5" x14ac:dyDescent="0.3">
      <c r="A201" s="10" t="s">
        <v>160</v>
      </c>
      <c r="B201" s="45">
        <f>B202</f>
        <v>0</v>
      </c>
      <c r="C201" s="45">
        <f>C202</f>
        <v>0</v>
      </c>
      <c r="D201" s="7">
        <f t="shared" si="16"/>
        <v>0</v>
      </c>
      <c r="E201" s="31"/>
    </row>
    <row r="202" spans="1:5" x14ac:dyDescent="0.3">
      <c r="A202" s="8" t="s">
        <v>79</v>
      </c>
      <c r="B202" s="45">
        <v>0</v>
      </c>
      <c r="C202" s="45">
        <v>0</v>
      </c>
      <c r="D202" s="7">
        <f t="shared" si="16"/>
        <v>0</v>
      </c>
      <c r="E202" s="31"/>
    </row>
    <row r="203" spans="1:5" x14ac:dyDescent="0.3">
      <c r="A203" s="10" t="s">
        <v>211</v>
      </c>
      <c r="B203" s="45">
        <f>+B204</f>
        <v>0</v>
      </c>
      <c r="C203" s="45">
        <f>+C204</f>
        <v>0</v>
      </c>
      <c r="D203" s="7">
        <f t="shared" si="16"/>
        <v>0</v>
      </c>
      <c r="E203" s="30"/>
    </row>
    <row r="204" spans="1:5" x14ac:dyDescent="0.3">
      <c r="A204" s="8" t="s">
        <v>212</v>
      </c>
      <c r="B204" s="45">
        <v>0</v>
      </c>
      <c r="C204" s="45">
        <v>0</v>
      </c>
      <c r="D204" s="7">
        <f t="shared" si="16"/>
        <v>0</v>
      </c>
      <c r="E204" s="30"/>
    </row>
    <row r="205" spans="1:5" x14ac:dyDescent="0.3">
      <c r="A205" s="6" t="s">
        <v>80</v>
      </c>
      <c r="B205" s="45">
        <f>+B206</f>
        <v>0</v>
      </c>
      <c r="C205" s="45">
        <f>+C206</f>
        <v>0</v>
      </c>
      <c r="D205" s="7">
        <f t="shared" si="16"/>
        <v>0</v>
      </c>
      <c r="E205" s="31"/>
    </row>
    <row r="206" spans="1:5" x14ac:dyDescent="0.3">
      <c r="A206" s="8" t="s">
        <v>81</v>
      </c>
      <c r="B206" s="45">
        <v>0</v>
      </c>
      <c r="C206" s="45">
        <v>0</v>
      </c>
      <c r="D206" s="7">
        <f t="shared" si="16"/>
        <v>0</v>
      </c>
      <c r="E206" s="31"/>
    </row>
    <row r="207" spans="1:5" ht="14.4" customHeight="1" x14ac:dyDescent="0.3">
      <c r="A207" s="51" t="s">
        <v>102</v>
      </c>
      <c r="B207" s="52" t="s">
        <v>227</v>
      </c>
      <c r="C207" s="52" t="s">
        <v>213</v>
      </c>
      <c r="D207" s="53" t="s">
        <v>214</v>
      </c>
      <c r="E207" s="51" t="s">
        <v>103</v>
      </c>
    </row>
    <row r="208" spans="1:5" x14ac:dyDescent="0.3">
      <c r="A208" s="51"/>
      <c r="B208" s="52"/>
      <c r="C208" s="52"/>
      <c r="D208" s="54"/>
      <c r="E208" s="51"/>
    </row>
    <row r="209" spans="1:5" s="19" customFormat="1" x14ac:dyDescent="0.3">
      <c r="A209" s="20" t="s">
        <v>120</v>
      </c>
      <c r="B209" s="44">
        <f>B210+B214+B218</f>
        <v>14714449.98</v>
      </c>
      <c r="C209" s="44">
        <f>C210+C214</f>
        <v>21288807.620000001</v>
      </c>
      <c r="D209" s="18">
        <f t="shared" si="16"/>
        <v>-6574357.6400000006</v>
      </c>
      <c r="E209" s="28">
        <f t="shared" si="17"/>
        <v>-0.30881756072724564</v>
      </c>
    </row>
    <row r="210" spans="1:5" x14ac:dyDescent="0.3">
      <c r="A210" s="6" t="s">
        <v>82</v>
      </c>
      <c r="B210" s="45">
        <f>B211+B212+B213+B216+B217</f>
        <v>14687449.98</v>
      </c>
      <c r="C210" s="45">
        <f>C211+C212+C213+C216+C217</f>
        <v>21288807.620000001</v>
      </c>
      <c r="D210" s="7">
        <f t="shared" si="16"/>
        <v>-6601357.6400000006</v>
      </c>
      <c r="E210" s="31">
        <f t="shared" si="17"/>
        <v>-0.31008583279217028</v>
      </c>
    </row>
    <row r="211" spans="1:5" x14ac:dyDescent="0.3">
      <c r="A211" s="8" t="s">
        <v>83</v>
      </c>
      <c r="B211" s="45">
        <v>1335000</v>
      </c>
      <c r="C211" s="45">
        <v>1335000</v>
      </c>
      <c r="D211" s="7">
        <f t="shared" si="16"/>
        <v>0</v>
      </c>
      <c r="E211" s="31">
        <f t="shared" si="17"/>
        <v>0</v>
      </c>
    </row>
    <row r="212" spans="1:5" x14ac:dyDescent="0.3">
      <c r="A212" s="9" t="s">
        <v>162</v>
      </c>
      <c r="B212" s="45">
        <v>6203993.5099999998</v>
      </c>
      <c r="C212" s="45">
        <v>9178636.3200000003</v>
      </c>
      <c r="D212" s="7">
        <f t="shared" si="16"/>
        <v>-2974642.8100000005</v>
      </c>
      <c r="E212" s="31">
        <f t="shared" si="17"/>
        <v>-0.32408330674550578</v>
      </c>
    </row>
    <row r="213" spans="1:5" ht="15.75" hidden="1" customHeight="1" x14ac:dyDescent="0.3">
      <c r="A213" s="9" t="s">
        <v>134</v>
      </c>
      <c r="B213" s="45">
        <v>0</v>
      </c>
      <c r="C213" s="43">
        <v>0</v>
      </c>
      <c r="D213" s="7">
        <f t="shared" si="16"/>
        <v>0</v>
      </c>
      <c r="E213" s="31" t="e">
        <f t="shared" si="17"/>
        <v>#DIV/0!</v>
      </c>
    </row>
    <row r="214" spans="1:5" ht="19.5" hidden="1" customHeight="1" x14ac:dyDescent="0.3">
      <c r="A214" s="6" t="s">
        <v>136</v>
      </c>
      <c r="B214" s="45">
        <v>0</v>
      </c>
      <c r="C214" s="43">
        <v>0</v>
      </c>
      <c r="D214" s="7">
        <f t="shared" si="16"/>
        <v>0</v>
      </c>
      <c r="E214" s="31" t="e">
        <f t="shared" si="17"/>
        <v>#DIV/0!</v>
      </c>
    </row>
    <row r="215" spans="1:5" ht="13.5" hidden="1" customHeight="1" x14ac:dyDescent="0.3">
      <c r="A215" s="9" t="s">
        <v>137</v>
      </c>
      <c r="B215" s="45">
        <v>0</v>
      </c>
      <c r="C215" s="43">
        <v>0</v>
      </c>
      <c r="D215" s="7">
        <f t="shared" si="16"/>
        <v>0</v>
      </c>
      <c r="E215" s="31" t="e">
        <f t="shared" si="17"/>
        <v>#DIV/0!</v>
      </c>
    </row>
    <row r="216" spans="1:5" x14ac:dyDescent="0.3">
      <c r="A216" s="9" t="s">
        <v>225</v>
      </c>
      <c r="B216" s="45">
        <v>7148456.4699999997</v>
      </c>
      <c r="C216" s="45">
        <v>4000000</v>
      </c>
      <c r="D216" s="7">
        <f t="shared" si="16"/>
        <v>3148456.4699999997</v>
      </c>
      <c r="E216" s="31">
        <f t="shared" si="17"/>
        <v>0.78711411749999993</v>
      </c>
    </row>
    <row r="217" spans="1:5" x14ac:dyDescent="0.3">
      <c r="A217" s="9" t="s">
        <v>226</v>
      </c>
      <c r="B217" s="45">
        <v>0</v>
      </c>
      <c r="C217" s="45">
        <v>6775171.2999999998</v>
      </c>
      <c r="D217" s="7">
        <f t="shared" si="16"/>
        <v>-6775171.2999999998</v>
      </c>
      <c r="E217" s="31">
        <f t="shared" si="17"/>
        <v>-1</v>
      </c>
    </row>
    <row r="218" spans="1:5" x14ac:dyDescent="0.3">
      <c r="A218" s="6" t="s">
        <v>136</v>
      </c>
      <c r="B218" s="45">
        <f>B219</f>
        <v>27000</v>
      </c>
      <c r="C218" s="45">
        <v>0</v>
      </c>
      <c r="D218" s="7">
        <f t="shared" si="16"/>
        <v>27000</v>
      </c>
      <c r="E218" s="31"/>
    </row>
    <row r="219" spans="1:5" x14ac:dyDescent="0.3">
      <c r="A219" s="9" t="s">
        <v>137</v>
      </c>
      <c r="B219" s="45">
        <v>27000</v>
      </c>
      <c r="C219" s="45">
        <v>0</v>
      </c>
      <c r="D219" s="48">
        <f t="shared" si="16"/>
        <v>27000</v>
      </c>
      <c r="E219" s="31"/>
    </row>
    <row r="220" spans="1:5" s="19" customFormat="1" x14ac:dyDescent="0.3">
      <c r="A220" s="20" t="s">
        <v>138</v>
      </c>
      <c r="B220" s="44">
        <f>SUM(B221)</f>
        <v>0</v>
      </c>
      <c r="C220" s="44">
        <f>SUM(C221)</f>
        <v>173743.33</v>
      </c>
      <c r="D220" s="18">
        <f t="shared" si="16"/>
        <v>-173743.33</v>
      </c>
      <c r="E220" s="32">
        <f t="shared" si="17"/>
        <v>-1</v>
      </c>
    </row>
    <row r="221" spans="1:5" x14ac:dyDescent="0.3">
      <c r="A221" s="10" t="s">
        <v>139</v>
      </c>
      <c r="B221" s="45">
        <f>B222</f>
        <v>0</v>
      </c>
      <c r="C221" s="45">
        <f>C222</f>
        <v>173743.33</v>
      </c>
      <c r="D221" s="7">
        <f t="shared" si="16"/>
        <v>-173743.33</v>
      </c>
      <c r="E221" s="31">
        <f t="shared" si="17"/>
        <v>-1</v>
      </c>
    </row>
    <row r="222" spans="1:5" x14ac:dyDescent="0.3">
      <c r="A222" s="9" t="s">
        <v>140</v>
      </c>
      <c r="B222" s="45">
        <v>0</v>
      </c>
      <c r="C222" s="45">
        <v>173743.33</v>
      </c>
      <c r="D222" s="7">
        <f t="shared" si="16"/>
        <v>-173743.33</v>
      </c>
      <c r="E222" s="31">
        <f t="shared" si="17"/>
        <v>-1</v>
      </c>
    </row>
    <row r="223" spans="1:5" s="19" customFormat="1" x14ac:dyDescent="0.3">
      <c r="A223" s="20" t="s">
        <v>121</v>
      </c>
      <c r="B223" s="44">
        <f>SUM(B224+B227)</f>
        <v>57249.919999999998</v>
      </c>
      <c r="C223" s="44">
        <f>SUM(C224)</f>
        <v>98089.86</v>
      </c>
      <c r="D223" s="18">
        <f t="shared" si="16"/>
        <v>-40839.94</v>
      </c>
      <c r="E223" s="32">
        <f t="shared" si="17"/>
        <v>-0.41635231205345796</v>
      </c>
    </row>
    <row r="224" spans="1:5" x14ac:dyDescent="0.3">
      <c r="A224" s="6" t="s">
        <v>84</v>
      </c>
      <c r="B224" s="45">
        <f>+B226+B225</f>
        <v>46250</v>
      </c>
      <c r="C224" s="45">
        <f>+C226+C225</f>
        <v>98089.86</v>
      </c>
      <c r="D224" s="7">
        <f t="shared" si="16"/>
        <v>-51839.86</v>
      </c>
      <c r="E224" s="31">
        <f t="shared" si="17"/>
        <v>-0.52849356702109673</v>
      </c>
    </row>
    <row r="225" spans="1:5" x14ac:dyDescent="0.3">
      <c r="A225" s="9" t="s">
        <v>189</v>
      </c>
      <c r="B225" s="45">
        <v>0</v>
      </c>
      <c r="C225" s="45">
        <v>0</v>
      </c>
      <c r="D225" s="7">
        <f t="shared" si="16"/>
        <v>0</v>
      </c>
      <c r="E225" s="31"/>
    </row>
    <row r="226" spans="1:5" x14ac:dyDescent="0.3">
      <c r="A226" s="8" t="s">
        <v>85</v>
      </c>
      <c r="B226" s="45">
        <v>46250</v>
      </c>
      <c r="C226" s="45">
        <v>98089.86</v>
      </c>
      <c r="D226" s="7">
        <f t="shared" si="16"/>
        <v>-51839.86</v>
      </c>
      <c r="E226" s="31">
        <f t="shared" si="17"/>
        <v>-0.52849356702109673</v>
      </c>
    </row>
    <row r="227" spans="1:5" x14ac:dyDescent="0.3">
      <c r="A227" s="6" t="s">
        <v>247</v>
      </c>
      <c r="B227" s="45">
        <f>B228</f>
        <v>10999.92</v>
      </c>
      <c r="C227" s="45">
        <v>0</v>
      </c>
      <c r="D227" s="7">
        <f t="shared" si="16"/>
        <v>10999.92</v>
      </c>
      <c r="E227" s="31"/>
    </row>
    <row r="228" spans="1:5" x14ac:dyDescent="0.3">
      <c r="A228" s="9" t="s">
        <v>247</v>
      </c>
      <c r="B228" s="45">
        <v>10999.92</v>
      </c>
      <c r="C228" s="45">
        <v>0</v>
      </c>
      <c r="D228" s="7">
        <f t="shared" si="16"/>
        <v>10999.92</v>
      </c>
      <c r="E228" s="31"/>
    </row>
    <row r="229" spans="1:5" s="19" customFormat="1" x14ac:dyDescent="0.3">
      <c r="A229" s="20" t="s">
        <v>122</v>
      </c>
      <c r="B229" s="44">
        <f>B230+B233</f>
        <v>360164.57</v>
      </c>
      <c r="C229" s="44">
        <f>C230+C233</f>
        <v>394509.30000000005</v>
      </c>
      <c r="D229" s="18">
        <f t="shared" si="16"/>
        <v>-34344.73000000004</v>
      </c>
      <c r="E229" s="28">
        <f t="shared" si="17"/>
        <v>-8.7056832373786974E-2</v>
      </c>
    </row>
    <row r="230" spans="1:5" x14ac:dyDescent="0.3">
      <c r="A230" s="6" t="s">
        <v>86</v>
      </c>
      <c r="B230" s="45">
        <f>B232+B231</f>
        <v>13061.28</v>
      </c>
      <c r="C230" s="45">
        <f>C232+C231</f>
        <v>8811.2800000000007</v>
      </c>
      <c r="D230" s="7">
        <f t="shared" si="16"/>
        <v>4250</v>
      </c>
      <c r="E230" s="31">
        <f>D230/C230</f>
        <v>0.48233627804359863</v>
      </c>
    </row>
    <row r="231" spans="1:5" x14ac:dyDescent="0.3">
      <c r="A231" s="8" t="s">
        <v>87</v>
      </c>
      <c r="B231" s="45">
        <v>4250</v>
      </c>
      <c r="C231" s="45">
        <v>0</v>
      </c>
      <c r="D231" s="7">
        <f t="shared" si="16"/>
        <v>4250</v>
      </c>
      <c r="E231" s="31"/>
    </row>
    <row r="232" spans="1:5" x14ac:dyDescent="0.3">
      <c r="A232" s="8" t="s">
        <v>88</v>
      </c>
      <c r="B232" s="45">
        <v>8811.2800000000007</v>
      </c>
      <c r="C232" s="45">
        <v>8811.2800000000007</v>
      </c>
      <c r="D232" s="7">
        <f t="shared" si="16"/>
        <v>0</v>
      </c>
      <c r="E232" s="31">
        <f>D232/C232</f>
        <v>0</v>
      </c>
    </row>
    <row r="233" spans="1:5" x14ac:dyDescent="0.3">
      <c r="A233" s="6" t="s">
        <v>89</v>
      </c>
      <c r="B233" s="45">
        <f>SUM(B234:B235)</f>
        <v>347103.29</v>
      </c>
      <c r="C233" s="45">
        <f>SUM(C234:C235)</f>
        <v>385698.02</v>
      </c>
      <c r="D233" s="7">
        <f t="shared" si="16"/>
        <v>-38594.73000000004</v>
      </c>
      <c r="E233" s="31">
        <f>D233/C233</f>
        <v>-0.10006463087365612</v>
      </c>
    </row>
    <row r="234" spans="1:5" x14ac:dyDescent="0.3">
      <c r="A234" s="8" t="s">
        <v>90</v>
      </c>
      <c r="B234" s="45">
        <v>0</v>
      </c>
      <c r="C234" s="45">
        <v>0</v>
      </c>
      <c r="D234" s="7">
        <f t="shared" si="16"/>
        <v>0</v>
      </c>
      <c r="E234" s="31"/>
    </row>
    <row r="235" spans="1:5" x14ac:dyDescent="0.3">
      <c r="A235" s="8" t="s">
        <v>91</v>
      </c>
      <c r="B235" s="45">
        <v>347103.29</v>
      </c>
      <c r="C235" s="45">
        <v>385698.02</v>
      </c>
      <c r="D235" s="7">
        <f t="shared" si="16"/>
        <v>-38594.73000000004</v>
      </c>
      <c r="E235" s="31">
        <f t="shared" si="17"/>
        <v>-0.10006463087365612</v>
      </c>
    </row>
    <row r="236" spans="1:5" s="19" customFormat="1" x14ac:dyDescent="0.3">
      <c r="A236" s="20" t="s">
        <v>123</v>
      </c>
      <c r="B236" s="44">
        <f>B237+B243+B239</f>
        <v>18650018.400000002</v>
      </c>
      <c r="C236" s="44">
        <f>C237+C243+C239</f>
        <v>17172445.509999998</v>
      </c>
      <c r="D236" s="18">
        <f t="shared" si="16"/>
        <v>1477572.8900000043</v>
      </c>
      <c r="E236" s="28">
        <f t="shared" si="17"/>
        <v>8.604324230579577E-2</v>
      </c>
    </row>
    <row r="237" spans="1:5" x14ac:dyDescent="0.3">
      <c r="A237" s="6" t="s">
        <v>92</v>
      </c>
      <c r="B237" s="45">
        <f>SUM(B238)</f>
        <v>0</v>
      </c>
      <c r="C237" s="45">
        <f>SUM(C238)</f>
        <v>0</v>
      </c>
      <c r="D237" s="7">
        <f t="shared" si="16"/>
        <v>0</v>
      </c>
      <c r="E237" s="31"/>
    </row>
    <row r="238" spans="1:5" x14ac:dyDescent="0.3">
      <c r="A238" s="8" t="s">
        <v>93</v>
      </c>
      <c r="B238" s="45">
        <v>0</v>
      </c>
      <c r="C238" s="45">
        <v>0</v>
      </c>
      <c r="D238" s="7">
        <f t="shared" si="16"/>
        <v>0</v>
      </c>
      <c r="E238" s="31"/>
    </row>
    <row r="239" spans="1:5" x14ac:dyDescent="0.3">
      <c r="A239" s="6" t="s">
        <v>94</v>
      </c>
      <c r="B239" s="45">
        <f>B240+B241+B242</f>
        <v>18444375.030000001</v>
      </c>
      <c r="C239" s="45">
        <f>C240+C241+C242</f>
        <v>14985433.189999999</v>
      </c>
      <c r="D239" s="7">
        <f>B239-C239</f>
        <v>3458941.8400000017</v>
      </c>
      <c r="E239" s="31">
        <f t="shared" si="17"/>
        <v>0.23082027700795493</v>
      </c>
    </row>
    <row r="240" spans="1:5" x14ac:dyDescent="0.3">
      <c r="A240" s="8" t="s">
        <v>95</v>
      </c>
      <c r="B240" s="45">
        <v>1682826.38</v>
      </c>
      <c r="C240" s="45">
        <v>1397742.59</v>
      </c>
      <c r="D240" s="7">
        <f t="shared" si="16"/>
        <v>285083.7899999998</v>
      </c>
      <c r="E240" s="31">
        <f t="shared" si="17"/>
        <v>0.2039601512035201</v>
      </c>
    </row>
    <row r="241" spans="1:5" x14ac:dyDescent="0.3">
      <c r="A241" s="8" t="s">
        <v>96</v>
      </c>
      <c r="B241" s="45">
        <v>26467.5</v>
      </c>
      <c r="C241" s="45">
        <v>-464751.75</v>
      </c>
      <c r="D241" s="7">
        <f t="shared" si="16"/>
        <v>491219.25</v>
      </c>
      <c r="E241" s="31"/>
    </row>
    <row r="242" spans="1:5" x14ac:dyDescent="0.3">
      <c r="A242" s="8" t="s">
        <v>97</v>
      </c>
      <c r="B242" s="45">
        <v>16735081.15</v>
      </c>
      <c r="C242" s="45">
        <v>14052442.35</v>
      </c>
      <c r="D242" s="7">
        <f t="shared" si="16"/>
        <v>2682638.8000000007</v>
      </c>
      <c r="E242" s="31">
        <f t="shared" si="17"/>
        <v>0.19090196089649861</v>
      </c>
    </row>
    <row r="243" spans="1:5" x14ac:dyDescent="0.3">
      <c r="A243" s="6" t="s">
        <v>98</v>
      </c>
      <c r="B243" s="45">
        <f>SUM(B244:B245)</f>
        <v>205643.37</v>
      </c>
      <c r="C243" s="45">
        <f>SUM(C244:C245)</f>
        <v>2187012.3199999998</v>
      </c>
      <c r="D243" s="7">
        <f t="shared" si="16"/>
        <v>-1981368.9499999997</v>
      </c>
      <c r="E243" s="31">
        <f t="shared" si="17"/>
        <v>-0.90597063943380063</v>
      </c>
    </row>
    <row r="244" spans="1:5" x14ac:dyDescent="0.3">
      <c r="A244" s="9" t="s">
        <v>190</v>
      </c>
      <c r="B244" s="45">
        <v>0</v>
      </c>
      <c r="C244" s="45">
        <v>0</v>
      </c>
      <c r="D244" s="7">
        <f t="shared" ref="D244" si="18">B244-C244</f>
        <v>0</v>
      </c>
      <c r="E244" s="31"/>
    </row>
    <row r="245" spans="1:5" x14ac:dyDescent="0.3">
      <c r="A245" s="8" t="s">
        <v>99</v>
      </c>
      <c r="B245" s="45">
        <v>205643.37</v>
      </c>
      <c r="C245" s="45">
        <v>2187012.3199999998</v>
      </c>
      <c r="D245" s="7">
        <f t="shared" si="16"/>
        <v>-1981368.9499999997</v>
      </c>
      <c r="E245" s="31">
        <f t="shared" si="17"/>
        <v>-0.90597063943380063</v>
      </c>
    </row>
    <row r="246" spans="1:5" s="19" customFormat="1" x14ac:dyDescent="0.3">
      <c r="A246" s="17" t="s">
        <v>125</v>
      </c>
      <c r="B246" s="44">
        <f>+B247+B254+B251</f>
        <v>100298.94</v>
      </c>
      <c r="C246" s="44">
        <f>+C247+C254+C251</f>
        <v>42400.7</v>
      </c>
      <c r="D246" s="18">
        <f>B246-C246</f>
        <v>57898.240000000005</v>
      </c>
      <c r="E246" s="28">
        <f t="shared" si="17"/>
        <v>1.3655019846370462</v>
      </c>
    </row>
    <row r="247" spans="1:5" s="19" customFormat="1" x14ac:dyDescent="0.3">
      <c r="A247" s="20" t="s">
        <v>164</v>
      </c>
      <c r="B247" s="44">
        <f>+B248</f>
        <v>41750</v>
      </c>
      <c r="C247" s="44">
        <f>+C248</f>
        <v>42400</v>
      </c>
      <c r="D247" s="18">
        <f t="shared" si="16"/>
        <v>-650</v>
      </c>
      <c r="E247" s="28">
        <f t="shared" si="17"/>
        <v>-1.5330188679245283E-2</v>
      </c>
    </row>
    <row r="248" spans="1:5" x14ac:dyDescent="0.3">
      <c r="A248" s="10" t="s">
        <v>165</v>
      </c>
      <c r="B248" s="45">
        <f>+B249+B250</f>
        <v>41750</v>
      </c>
      <c r="C248" s="45">
        <f>+C249+C250</f>
        <v>42400</v>
      </c>
      <c r="D248" s="7">
        <f t="shared" si="16"/>
        <v>-650</v>
      </c>
      <c r="E248" s="31">
        <f t="shared" si="17"/>
        <v>-1.5330188679245283E-2</v>
      </c>
    </row>
    <row r="249" spans="1:5" x14ac:dyDescent="0.3">
      <c r="A249" s="9" t="s">
        <v>163</v>
      </c>
      <c r="B249" s="45">
        <v>15150</v>
      </c>
      <c r="C249" s="45">
        <v>14300</v>
      </c>
      <c r="D249" s="7">
        <f t="shared" si="16"/>
        <v>850</v>
      </c>
      <c r="E249" s="31">
        <f t="shared" si="17"/>
        <v>5.944055944055944E-2</v>
      </c>
    </row>
    <row r="250" spans="1:5" x14ac:dyDescent="0.3">
      <c r="A250" s="9" t="s">
        <v>166</v>
      </c>
      <c r="B250" s="45">
        <v>26600</v>
      </c>
      <c r="C250" s="45">
        <v>28100</v>
      </c>
      <c r="D250" s="7">
        <f t="shared" si="16"/>
        <v>-1500</v>
      </c>
      <c r="E250" s="31">
        <f t="shared" si="17"/>
        <v>-5.3380782918149468E-2</v>
      </c>
    </row>
    <row r="251" spans="1:5" x14ac:dyDescent="0.3">
      <c r="A251" s="20" t="s">
        <v>198</v>
      </c>
      <c r="B251" s="44">
        <f>+B252</f>
        <v>0</v>
      </c>
      <c r="C251" s="44">
        <f>+C252</f>
        <v>0</v>
      </c>
      <c r="D251" s="18">
        <f t="shared" si="16"/>
        <v>0</v>
      </c>
      <c r="E251" s="31"/>
    </row>
    <row r="252" spans="1:5" x14ac:dyDescent="0.3">
      <c r="A252" s="10" t="s">
        <v>199</v>
      </c>
      <c r="B252" s="45">
        <f>+B253</f>
        <v>0</v>
      </c>
      <c r="C252" s="45">
        <f>+C253</f>
        <v>0</v>
      </c>
      <c r="D252" s="7">
        <f t="shared" si="16"/>
        <v>0</v>
      </c>
      <c r="E252" s="31"/>
    </row>
    <row r="253" spans="1:5" x14ac:dyDescent="0.3">
      <c r="A253" s="9" t="s">
        <v>200</v>
      </c>
      <c r="B253" s="45">
        <v>0</v>
      </c>
      <c r="C253" s="45">
        <v>0</v>
      </c>
      <c r="D253" s="7">
        <f t="shared" si="16"/>
        <v>0</v>
      </c>
      <c r="E253" s="31"/>
    </row>
    <row r="254" spans="1:5" s="19" customFormat="1" x14ac:dyDescent="0.3">
      <c r="A254" s="20" t="s">
        <v>167</v>
      </c>
      <c r="B254" s="44">
        <f>+B255</f>
        <v>58548.94</v>
      </c>
      <c r="C254" s="44">
        <f>+C255</f>
        <v>0.7</v>
      </c>
      <c r="D254" s="18">
        <f t="shared" si="16"/>
        <v>58548.240000000005</v>
      </c>
      <c r="E254" s="31"/>
    </row>
    <row r="255" spans="1:5" x14ac:dyDescent="0.3">
      <c r="A255" s="10" t="s">
        <v>168</v>
      </c>
      <c r="B255" s="45">
        <f>+B256+B257</f>
        <v>58548.94</v>
      </c>
      <c r="C255" s="45">
        <f>+C256+C257</f>
        <v>0.7</v>
      </c>
      <c r="D255" s="7">
        <f t="shared" si="16"/>
        <v>58548.240000000005</v>
      </c>
      <c r="E255" s="30"/>
    </row>
    <row r="256" spans="1:5" x14ac:dyDescent="0.3">
      <c r="A256" s="9" t="s">
        <v>169</v>
      </c>
      <c r="B256" s="45">
        <v>0</v>
      </c>
      <c r="C256" s="45">
        <v>0</v>
      </c>
      <c r="D256" s="7">
        <f t="shared" si="16"/>
        <v>0</v>
      </c>
      <c r="E256" s="28"/>
    </row>
    <row r="257" spans="1:5" x14ac:dyDescent="0.3">
      <c r="A257" s="9" t="s">
        <v>100</v>
      </c>
      <c r="B257" s="45">
        <v>58548.94</v>
      </c>
      <c r="C257" s="45">
        <v>0.7</v>
      </c>
      <c r="D257" s="7">
        <f t="shared" si="16"/>
        <v>58548.240000000005</v>
      </c>
      <c r="E257" s="30"/>
    </row>
    <row r="258" spans="1:5" s="2" customFormat="1" x14ac:dyDescent="0.3">
      <c r="A258" s="3" t="s">
        <v>126</v>
      </c>
      <c r="B258" s="46">
        <f>+B259</f>
        <v>219921.13</v>
      </c>
      <c r="C258" s="46">
        <f>+C259</f>
        <v>218826.68</v>
      </c>
      <c r="D258" s="4">
        <f t="shared" si="16"/>
        <v>1094.4500000000116</v>
      </c>
      <c r="E258" s="32">
        <f t="shared" si="17"/>
        <v>5.0014468071261312E-3</v>
      </c>
    </row>
    <row r="259" spans="1:5" s="2" customFormat="1" x14ac:dyDescent="0.3">
      <c r="A259" s="5" t="s">
        <v>170</v>
      </c>
      <c r="B259" s="46">
        <f>+B260+B262</f>
        <v>219921.13</v>
      </c>
      <c r="C259" s="46">
        <f>+C260+C262</f>
        <v>218826.68</v>
      </c>
      <c r="D259" s="4">
        <f t="shared" si="16"/>
        <v>1094.4500000000116</v>
      </c>
      <c r="E259" s="32">
        <f t="shared" si="17"/>
        <v>5.0014468071261312E-3</v>
      </c>
    </row>
    <row r="260" spans="1:5" hidden="1" x14ac:dyDescent="0.3">
      <c r="A260" s="6" t="s">
        <v>101</v>
      </c>
      <c r="B260" s="43">
        <f>SUM(B261)</f>
        <v>0</v>
      </c>
      <c r="C260" s="43">
        <f>SUM(C261)</f>
        <v>0</v>
      </c>
      <c r="D260" s="7">
        <f t="shared" si="16"/>
        <v>0</v>
      </c>
      <c r="E260" s="31"/>
    </row>
    <row r="261" spans="1:5" hidden="1" x14ac:dyDescent="0.3">
      <c r="A261" s="9" t="s">
        <v>171</v>
      </c>
      <c r="B261" s="43">
        <v>0</v>
      </c>
      <c r="C261" s="43">
        <v>0</v>
      </c>
      <c r="D261" s="7">
        <f t="shared" si="16"/>
        <v>0</v>
      </c>
      <c r="E261" s="31"/>
    </row>
    <row r="262" spans="1:5" x14ac:dyDescent="0.3">
      <c r="A262" s="10" t="s">
        <v>174</v>
      </c>
      <c r="B262" s="45">
        <f>+B263</f>
        <v>219921.13</v>
      </c>
      <c r="C262" s="45">
        <f>+C263</f>
        <v>218826.68</v>
      </c>
      <c r="D262" s="7">
        <f t="shared" si="16"/>
        <v>1094.4500000000116</v>
      </c>
      <c r="E262" s="31">
        <f t="shared" si="17"/>
        <v>5.0014468071261312E-3</v>
      </c>
    </row>
    <row r="263" spans="1:5" x14ac:dyDescent="0.3">
      <c r="A263" s="9" t="s">
        <v>174</v>
      </c>
      <c r="B263" s="45">
        <f>+B264+B265</f>
        <v>219921.13</v>
      </c>
      <c r="C263" s="45">
        <f>+C264+C265</f>
        <v>218826.68</v>
      </c>
      <c r="D263" s="7">
        <f t="shared" ref="D263:D266" si="19">B263-C263</f>
        <v>1094.4500000000116</v>
      </c>
      <c r="E263" s="31">
        <f t="shared" si="17"/>
        <v>5.0014468071261312E-3</v>
      </c>
    </row>
    <row r="264" spans="1:5" x14ac:dyDescent="0.3">
      <c r="A264" s="9" t="s">
        <v>173</v>
      </c>
      <c r="B264" s="45">
        <v>0</v>
      </c>
      <c r="C264" s="45">
        <v>0</v>
      </c>
      <c r="D264" s="7">
        <f t="shared" si="19"/>
        <v>0</v>
      </c>
      <c r="E264" s="31"/>
    </row>
    <row r="265" spans="1:5" x14ac:dyDescent="0.3">
      <c r="A265" s="9" t="s">
        <v>172</v>
      </c>
      <c r="B265" s="45">
        <v>219921.13</v>
      </c>
      <c r="C265" s="45">
        <v>218826.68</v>
      </c>
      <c r="D265" s="7">
        <f t="shared" si="19"/>
        <v>1094.4500000000116</v>
      </c>
      <c r="E265" s="31">
        <f t="shared" si="17"/>
        <v>5.0014468071261312E-3</v>
      </c>
    </row>
    <row r="266" spans="1:5" s="26" customFormat="1" ht="30.75" customHeight="1" x14ac:dyDescent="0.3">
      <c r="A266" s="24" t="s">
        <v>104</v>
      </c>
      <c r="B266" s="49">
        <f>B4+B73+B144+B165+B174+B246+B258</f>
        <v>352796872.01999998</v>
      </c>
      <c r="C266" s="25">
        <f>C4+C73+C144+C165+C174+C246+C258</f>
        <v>409473510.03999996</v>
      </c>
      <c r="D266" s="25">
        <f t="shared" si="19"/>
        <v>-56676638.019999981</v>
      </c>
      <c r="E266" s="33">
        <f t="shared" ref="E266" si="20">D266/C266</f>
        <v>-0.13841344221379168</v>
      </c>
    </row>
    <row r="268" spans="1:5" x14ac:dyDescent="0.3">
      <c r="E268" s="39"/>
    </row>
    <row r="269" spans="1:5" x14ac:dyDescent="0.3">
      <c r="C269" s="40"/>
    </row>
  </sheetData>
  <mergeCells count="21">
    <mergeCell ref="A1:E1"/>
    <mergeCell ref="A135:A136"/>
    <mergeCell ref="B135:B136"/>
    <mergeCell ref="C135:C136"/>
    <mergeCell ref="D135:D136"/>
    <mergeCell ref="E135:E136"/>
    <mergeCell ref="A59:A60"/>
    <mergeCell ref="B59:B60"/>
    <mergeCell ref="C59:C60"/>
    <mergeCell ref="D59:D60"/>
    <mergeCell ref="E59:E60"/>
    <mergeCell ref="E2:E3"/>
    <mergeCell ref="D2:D3"/>
    <mergeCell ref="A2:A3"/>
    <mergeCell ref="B2:B3"/>
    <mergeCell ref="C2:C3"/>
    <mergeCell ref="A207:A208"/>
    <mergeCell ref="B207:B208"/>
    <mergeCell ref="C207:C208"/>
    <mergeCell ref="D207:D208"/>
    <mergeCell ref="E207:E208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  <ignoredErrors>
    <ignoredError sqref="F114 F245:F250 F254:F256 F82:F83 F102:F107 F120:F123 F144:F150 F153:F159 F161:F162 F78:F80 F109:F111 F137:F142 F125:F132 F165 F169 F200:F202 F209:F215 F220:F224 F229:F243 F258:F267 F85:F87 F93:F96 F90 F172:F183 F193:F197 F226 C268:E269 F205:F206" formulaRange="1"/>
    <ignoredError sqref="B101:B102 B3:C3 E102:E107 B2:E2 B78:C80 B82:E97 B108:E108 B216:B219 B4:E5 D3:E3 B100:E100 C99:E99 C102:D102 C101:E101 B103:D107 B209:B215 B220:B269 B7:E22 B6 D6:E6 B98:B99 E98 B24:E32 B23:D23 B61:E73 B33:D33 B81:D81 B75:E77 B74:D74 B34:E58 B109:B134 B137:B206 B207:C208 B135:C136 B59:C60" numberStoredAsText="1"/>
    <ignoredError sqref="D78:D80 C6 C141:D141 C140:D140 D266 C264:E264 C256:E256 C246:D248 C249:D250 C243:D243 C237:D239 C240:D240 C232:E232 C224:E225 C226:E228 C210:D211 C212:D212 C213:E215 C200:E206 C196:E196 C197:E199 C176:E176 C192:E193 C194:E195 C181:E181 C182:E182 C169:D174 C165:E167 C168:E168 C163:E163 C156:D158 C159:D159 C153:D154 C148:D149 C150:D150 C142:E142 C143:E143 C129:D129 C130:D131 C132:E133 C120:D121 C117:E118 C119:E119 C220:E221 C222:E223 C144:D145 C128:D128 C134:E134 D267:E267 C146:D147 C151:E152 C111:D111 C112:E113 C114:D114 C115:E116 C109:D109 C110:E110 C245:D245 C257:D257 C242:D242 C244:E244 C229:D230 C231:E231 C183:D183 C184:E191 C162:D162 C164:E164 C155:D155 C160:E161 C235:D236 C241:D241 C233:D233 C234:E234 C258:D263 C265:D265 C175:D175 C177:E178 C125:D126 C127:E127 C137:D138 C139:E139 C209:D209 C216:E219 C122:D123 C124:E124 E120:E123 E209:E212 E137:E138 E125:E126 E169:E175 E258:E263 E233 E235:E240 E153:E159 E162 E183 E229:E230 E242:E243 E245:E250 E109 E114 E111 E144:E150 C266:C267 E128:E131 E265:E266 E140:E141 C251:D254 C255:D255 C180:E180 C179:D179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2021-2020</vt:lpstr>
      <vt:lpstr>'2021-2020'!Títulos_a_imprimir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2017-09-12T09:35:12Z</dcterms:created>
  <dcterms:modified xsi:type="dcterms:W3CDTF">2022-10-24T15:23:51Z</dcterms:modified>
</cp:coreProperties>
</file>