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D:\usuarios\mariajesus.carrasco\ownCloud\VAE_Area_Económica_Secretaria\PORTAL DE TRANSPARENCIA\PERSONAL\BANDAS SALARIALES 2023\PDI\"/>
    </mc:Choice>
  </mc:AlternateContent>
  <xr:revisionPtr revIDLastSave="0" documentId="13_ncr:1_{2ED9EFDA-54A5-48F5-B5C9-2C2FF5442FF9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PDI Laboral" sheetId="1" r:id="rId1"/>
    <sheet name="PDI Funcionario" sheetId="2" r:id="rId2"/>
    <sheet name="PDI INEF" sheetId="3" r:id="rId3"/>
    <sheet name="PAS Laboral" sheetId="4" r:id="rId4"/>
    <sheet name="PAS Funcionario" sheetId="5" r:id="rId5"/>
  </sheets>
  <externalReferences>
    <externalReference r:id="rId6"/>
    <externalReference r:id="rId7"/>
    <externalReference r:id="rId8"/>
  </externalReferences>
  <definedNames>
    <definedName name="_xlnm.Print_Area" localSheetId="2">'PDI INEF'!$A$1:$L$18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M29" i="1" s="1"/>
  <c r="J28" i="1"/>
  <c r="M28" i="1" s="1"/>
  <c r="L26" i="1"/>
  <c r="I26" i="1"/>
  <c r="J26" i="1" s="1"/>
  <c r="H26" i="1"/>
  <c r="G26" i="1"/>
  <c r="L25" i="1"/>
  <c r="H25" i="1"/>
  <c r="G25" i="1"/>
  <c r="L24" i="1"/>
  <c r="H24" i="1"/>
  <c r="G24" i="1"/>
  <c r="L23" i="1"/>
  <c r="I23" i="1"/>
  <c r="J23" i="1" s="1"/>
  <c r="H23" i="1"/>
  <c r="G23" i="1"/>
  <c r="L21" i="1"/>
  <c r="J21" i="1"/>
  <c r="H21" i="1"/>
  <c r="G21" i="1"/>
  <c r="P18" i="1"/>
  <c r="L18" i="1"/>
  <c r="J18" i="1"/>
  <c r="H18" i="1"/>
  <c r="G18" i="1"/>
  <c r="P16" i="1"/>
  <c r="L16" i="1"/>
  <c r="J16" i="1"/>
  <c r="H16" i="1"/>
  <c r="G16" i="1"/>
  <c r="L14" i="1"/>
  <c r="J14" i="1"/>
  <c r="H14" i="1"/>
  <c r="G14" i="1"/>
  <c r="L12" i="1"/>
  <c r="J12" i="1"/>
  <c r="H12" i="1"/>
  <c r="G12" i="1"/>
  <c r="Q30" i="2"/>
  <c r="R30" i="2" s="1"/>
  <c r="P30" i="2"/>
  <c r="G30" i="2"/>
  <c r="H30" i="2" s="1"/>
  <c r="E30" i="2"/>
  <c r="F30" i="2" s="1"/>
  <c r="D30" i="2"/>
  <c r="Q29" i="2"/>
  <c r="R29" i="2" s="1"/>
  <c r="P29" i="2"/>
  <c r="G29" i="2"/>
  <c r="H29" i="2" s="1"/>
  <c r="E29" i="2"/>
  <c r="F29" i="2" s="1"/>
  <c r="D29" i="2"/>
  <c r="Q28" i="2"/>
  <c r="R28" i="2" s="1"/>
  <c r="P28" i="2"/>
  <c r="G28" i="2"/>
  <c r="H28" i="2" s="1"/>
  <c r="E28" i="2"/>
  <c r="F28" i="2" s="1"/>
  <c r="D28" i="2"/>
  <c r="Q27" i="2"/>
  <c r="R27" i="2" s="1"/>
  <c r="P27" i="2"/>
  <c r="M27" i="2"/>
  <c r="M30" i="2" s="1"/>
  <c r="G27" i="2"/>
  <c r="H27" i="2" s="1"/>
  <c r="E27" i="2"/>
  <c r="F27" i="2" s="1"/>
  <c r="D27" i="2"/>
  <c r="R26" i="2"/>
  <c r="N26" i="2"/>
  <c r="L26" i="2"/>
  <c r="K26" i="2"/>
  <c r="I26" i="2"/>
  <c r="H26" i="2"/>
  <c r="F26" i="2"/>
  <c r="Q25" i="2"/>
  <c r="R25" i="2" s="1"/>
  <c r="P25" i="2"/>
  <c r="G25" i="2"/>
  <c r="H25" i="2" s="1"/>
  <c r="E25" i="2"/>
  <c r="F25" i="2" s="1"/>
  <c r="D25" i="2"/>
  <c r="Q24" i="2"/>
  <c r="R24" i="2" s="1"/>
  <c r="P24" i="2"/>
  <c r="G24" i="2"/>
  <c r="H24" i="2" s="1"/>
  <c r="E24" i="2"/>
  <c r="F24" i="2" s="1"/>
  <c r="D24" i="2"/>
  <c r="Q23" i="2"/>
  <c r="R23" i="2" s="1"/>
  <c r="P23" i="2"/>
  <c r="G23" i="2"/>
  <c r="H23" i="2" s="1"/>
  <c r="E23" i="2"/>
  <c r="F23" i="2" s="1"/>
  <c r="D23" i="2"/>
  <c r="Q22" i="2"/>
  <c r="R22" i="2" s="1"/>
  <c r="P22" i="2"/>
  <c r="M22" i="2"/>
  <c r="M25" i="2" s="1"/>
  <c r="G22" i="2"/>
  <c r="H22" i="2" s="1"/>
  <c r="E22" i="2"/>
  <c r="F22" i="2" s="1"/>
  <c r="D22" i="2"/>
  <c r="R21" i="2"/>
  <c r="N21" i="2"/>
  <c r="L21" i="2"/>
  <c r="K21" i="2"/>
  <c r="I21" i="2"/>
  <c r="H21" i="2"/>
  <c r="F21" i="2"/>
  <c r="Q20" i="2"/>
  <c r="R20" i="2" s="1"/>
  <c r="P20" i="2"/>
  <c r="G20" i="2"/>
  <c r="H20" i="2" s="1"/>
  <c r="E20" i="2"/>
  <c r="F20" i="2" s="1"/>
  <c r="D20" i="2"/>
  <c r="Q19" i="2"/>
  <c r="R19" i="2" s="1"/>
  <c r="P19" i="2"/>
  <c r="G19" i="2"/>
  <c r="H19" i="2" s="1"/>
  <c r="E19" i="2"/>
  <c r="F19" i="2" s="1"/>
  <c r="D19" i="2"/>
  <c r="Q18" i="2"/>
  <c r="R18" i="2" s="1"/>
  <c r="P18" i="2"/>
  <c r="G18" i="2"/>
  <c r="H18" i="2" s="1"/>
  <c r="E18" i="2"/>
  <c r="F18" i="2" s="1"/>
  <c r="D18" i="2"/>
  <c r="Q17" i="2"/>
  <c r="R17" i="2" s="1"/>
  <c r="P17" i="2"/>
  <c r="M17" i="2"/>
  <c r="M20" i="2" s="1"/>
  <c r="G17" i="2"/>
  <c r="H17" i="2" s="1"/>
  <c r="E17" i="2"/>
  <c r="F17" i="2" s="1"/>
  <c r="D17" i="2"/>
  <c r="R16" i="2"/>
  <c r="N16" i="2"/>
  <c r="L16" i="2"/>
  <c r="K16" i="2"/>
  <c r="I16" i="2"/>
  <c r="H16" i="2"/>
  <c r="F16" i="2"/>
  <c r="R15" i="2"/>
  <c r="Q15" i="2"/>
  <c r="P15" i="2"/>
  <c r="G15" i="2"/>
  <c r="H15" i="2" s="1"/>
  <c r="E15" i="2"/>
  <c r="F15" i="2" s="1"/>
  <c r="D15" i="2"/>
  <c r="Q14" i="2"/>
  <c r="R14" i="2" s="1"/>
  <c r="P14" i="2"/>
  <c r="G14" i="2"/>
  <c r="H14" i="2" s="1"/>
  <c r="E14" i="2"/>
  <c r="F14" i="2" s="1"/>
  <c r="D14" i="2"/>
  <c r="Q13" i="2"/>
  <c r="R13" i="2" s="1"/>
  <c r="P13" i="2"/>
  <c r="G13" i="2"/>
  <c r="H13" i="2" s="1"/>
  <c r="E13" i="2"/>
  <c r="F13" i="2" s="1"/>
  <c r="D13" i="2"/>
  <c r="Q12" i="2"/>
  <c r="R12" i="2" s="1"/>
  <c r="P12" i="2"/>
  <c r="M12" i="2"/>
  <c r="M15" i="2" s="1"/>
  <c r="G12" i="2"/>
  <c r="H12" i="2" s="1"/>
  <c r="E12" i="2"/>
  <c r="F12" i="2" s="1"/>
  <c r="D12" i="2"/>
  <c r="R11" i="2"/>
  <c r="N11" i="2"/>
  <c r="L11" i="2"/>
  <c r="K11" i="2"/>
  <c r="I11" i="2"/>
  <c r="H11" i="2"/>
  <c r="F11" i="2"/>
  <c r="G16" i="4"/>
  <c r="C16" i="4"/>
  <c r="U16" i="4" s="1"/>
  <c r="W16" i="4" s="1"/>
  <c r="G15" i="4"/>
  <c r="C15" i="4"/>
  <c r="Q15" i="4" s="1"/>
  <c r="S15" i="4" s="1"/>
  <c r="G14" i="4"/>
  <c r="C14" i="4"/>
  <c r="AI14" i="4" s="1"/>
  <c r="G13" i="4"/>
  <c r="C13" i="4"/>
  <c r="AI13" i="4" s="1"/>
  <c r="G12" i="4"/>
  <c r="C12" i="4"/>
  <c r="U12" i="4" s="1"/>
  <c r="W12" i="4" s="1"/>
  <c r="G11" i="4"/>
  <c r="C11" i="4"/>
  <c r="Q11" i="4" s="1"/>
  <c r="S11" i="4" s="1"/>
  <c r="G10" i="4"/>
  <c r="C10" i="4"/>
  <c r="AI10" i="4" s="1"/>
  <c r="AG9" i="4"/>
  <c r="AG14" i="4" s="1"/>
  <c r="AC9" i="4"/>
  <c r="AC13" i="4" s="1"/>
  <c r="AE13" i="4" s="1"/>
  <c r="Y9" i="4"/>
  <c r="Y14" i="4" s="1"/>
  <c r="AA14" i="4" s="1"/>
  <c r="G9" i="4"/>
  <c r="C9" i="4"/>
  <c r="AI9" i="4" s="1"/>
  <c r="M26" i="1" l="1"/>
  <c r="I27" i="2"/>
  <c r="I18" i="2"/>
  <c r="I20" i="2"/>
  <c r="O21" i="2"/>
  <c r="I24" i="2"/>
  <c r="N27" i="2"/>
  <c r="O27" i="2" s="1"/>
  <c r="N17" i="2"/>
  <c r="N30" i="2"/>
  <c r="N12" i="2"/>
  <c r="I15" i="2"/>
  <c r="I25" i="2"/>
  <c r="O11" i="2"/>
  <c r="I14" i="2"/>
  <c r="O16" i="2"/>
  <c r="I19" i="2"/>
  <c r="I22" i="2"/>
  <c r="I23" i="2"/>
  <c r="I29" i="2"/>
  <c r="I12" i="2"/>
  <c r="I13" i="2"/>
  <c r="I17" i="2"/>
  <c r="N22" i="2"/>
  <c r="O26" i="2"/>
  <c r="I28" i="2"/>
  <c r="I30" i="2"/>
  <c r="M12" i="1"/>
  <c r="M21" i="1"/>
  <c r="M23" i="1"/>
  <c r="I24" i="1"/>
  <c r="J24" i="1" s="1"/>
  <c r="M24" i="1" s="1"/>
  <c r="M18" i="1"/>
  <c r="M14" i="1"/>
  <c r="M16" i="1"/>
  <c r="I12" i="4"/>
  <c r="K12" i="4" s="1"/>
  <c r="E14" i="4"/>
  <c r="E9" i="4"/>
  <c r="Y16" i="4"/>
  <c r="AA16" i="4" s="1"/>
  <c r="Q9" i="4"/>
  <c r="S9" i="4" s="1"/>
  <c r="E10" i="4"/>
  <c r="M14" i="4"/>
  <c r="O14" i="4" s="1"/>
  <c r="I9" i="4"/>
  <c r="K9" i="4" s="1"/>
  <c r="U9" i="4"/>
  <c r="W9" i="4" s="1"/>
  <c r="AE9" i="4"/>
  <c r="AG11" i="4"/>
  <c r="Q12" i="4"/>
  <c r="S12" i="4" s="1"/>
  <c r="E13" i="4"/>
  <c r="U14" i="4"/>
  <c r="W14" i="4" s="1"/>
  <c r="Y15" i="4"/>
  <c r="AA15" i="4" s="1"/>
  <c r="AG16" i="4"/>
  <c r="M9" i="4"/>
  <c r="O9" i="4" s="1"/>
  <c r="M10" i="4"/>
  <c r="O10" i="4" s="1"/>
  <c r="Y12" i="4"/>
  <c r="AA12" i="4" s="1"/>
  <c r="Q13" i="4"/>
  <c r="S13" i="4" s="1"/>
  <c r="AC14" i="4"/>
  <c r="AE14" i="4" s="1"/>
  <c r="I16" i="4"/>
  <c r="K16" i="4" s="1"/>
  <c r="AC10" i="4"/>
  <c r="AE10" i="4" s="1"/>
  <c r="M13" i="4"/>
  <c r="O13" i="4" s="1"/>
  <c r="U10" i="4"/>
  <c r="W10" i="4" s="1"/>
  <c r="Y11" i="4"/>
  <c r="AA11" i="4" s="1"/>
  <c r="AG12" i="4"/>
  <c r="I13" i="4"/>
  <c r="K13" i="4" s="1"/>
  <c r="U13" i="4"/>
  <c r="W13" i="4" s="1"/>
  <c r="AG15" i="4"/>
  <c r="Q16" i="4"/>
  <c r="S16" i="4" s="1"/>
  <c r="I25" i="1"/>
  <c r="J25" i="1" s="1"/>
  <c r="M25" i="1" s="1"/>
  <c r="N25" i="2"/>
  <c r="N15" i="2"/>
  <c r="N20" i="2"/>
  <c r="O20" i="2" s="1"/>
  <c r="M13" i="2"/>
  <c r="N13" i="2" s="1"/>
  <c r="O13" i="2" s="1"/>
  <c r="M14" i="2"/>
  <c r="N14" i="2" s="1"/>
  <c r="O14" i="2" s="1"/>
  <c r="M18" i="2"/>
  <c r="N18" i="2" s="1"/>
  <c r="O18" i="2" s="1"/>
  <c r="M19" i="2"/>
  <c r="N19" i="2" s="1"/>
  <c r="M23" i="2"/>
  <c r="N23" i="2" s="1"/>
  <c r="M24" i="2"/>
  <c r="N24" i="2" s="1"/>
  <c r="O24" i="2" s="1"/>
  <c r="M28" i="2"/>
  <c r="N28" i="2" s="1"/>
  <c r="M29" i="2"/>
  <c r="N29" i="2" s="1"/>
  <c r="E11" i="4"/>
  <c r="M11" i="4"/>
  <c r="O11" i="4" s="1"/>
  <c r="U11" i="4"/>
  <c r="W11" i="4" s="1"/>
  <c r="AC11" i="4"/>
  <c r="AE11" i="4" s="1"/>
  <c r="AI12" i="4"/>
  <c r="Y13" i="4"/>
  <c r="AA13" i="4" s="1"/>
  <c r="AG13" i="4"/>
  <c r="E15" i="4"/>
  <c r="M15" i="4"/>
  <c r="O15" i="4" s="1"/>
  <c r="U15" i="4"/>
  <c r="W15" i="4" s="1"/>
  <c r="AC15" i="4"/>
  <c r="AE15" i="4" s="1"/>
  <c r="AI16" i="4"/>
  <c r="AI11" i="4"/>
  <c r="AI15" i="4"/>
  <c r="AA9" i="4"/>
  <c r="I10" i="4"/>
  <c r="K10" i="4" s="1"/>
  <c r="Q10" i="4"/>
  <c r="S10" i="4" s="1"/>
  <c r="Y10" i="4"/>
  <c r="AA10" i="4" s="1"/>
  <c r="AG10" i="4"/>
  <c r="E12" i="4"/>
  <c r="M12" i="4"/>
  <c r="O12" i="4" s="1"/>
  <c r="AC12" i="4"/>
  <c r="AE12" i="4" s="1"/>
  <c r="I14" i="4"/>
  <c r="K14" i="4" s="1"/>
  <c r="Q14" i="4"/>
  <c r="S14" i="4" s="1"/>
  <c r="E16" i="4"/>
  <c r="M16" i="4"/>
  <c r="O16" i="4" s="1"/>
  <c r="AC16" i="4"/>
  <c r="AE16" i="4" s="1"/>
  <c r="I11" i="4"/>
  <c r="K11" i="4" s="1"/>
  <c r="I15" i="4"/>
  <c r="K15" i="4" s="1"/>
  <c r="N54" i="5"/>
  <c r="L54" i="5" s="1"/>
  <c r="F54" i="5"/>
  <c r="V53" i="5"/>
  <c r="N53" i="5"/>
  <c r="L53" i="5" s="1"/>
  <c r="F53" i="5"/>
  <c r="H53" i="5" s="1"/>
  <c r="B53" i="5"/>
  <c r="D53" i="5" s="1"/>
  <c r="D54" i="5" s="1"/>
  <c r="N52" i="5"/>
  <c r="L52" i="5" s="1"/>
  <c r="F52" i="5"/>
  <c r="N51" i="5"/>
  <c r="L51" i="5" s="1"/>
  <c r="F51" i="5"/>
  <c r="H51" i="5" s="1"/>
  <c r="J51" i="5" s="1"/>
  <c r="N50" i="5"/>
  <c r="L50" i="5" s="1"/>
  <c r="F50" i="5"/>
  <c r="H50" i="5" s="1"/>
  <c r="J50" i="5" s="1"/>
  <c r="N49" i="5"/>
  <c r="L49" i="5" s="1"/>
  <c r="F49" i="5"/>
  <c r="H49" i="5" s="1"/>
  <c r="N48" i="5"/>
  <c r="L48" i="5" s="1"/>
  <c r="F48" i="5"/>
  <c r="N47" i="5"/>
  <c r="L47" i="5" s="1"/>
  <c r="F47" i="5"/>
  <c r="N46" i="5"/>
  <c r="L46" i="5" s="1"/>
  <c r="F46" i="5"/>
  <c r="H46" i="5" s="1"/>
  <c r="J46" i="5" s="1"/>
  <c r="B46" i="5"/>
  <c r="B47" i="5" s="1"/>
  <c r="B48" i="5" s="1"/>
  <c r="B49" i="5" s="1"/>
  <c r="B50" i="5" s="1"/>
  <c r="B51" i="5" s="1"/>
  <c r="B52" i="5" s="1"/>
  <c r="N45" i="5"/>
  <c r="L45" i="5" s="1"/>
  <c r="F45" i="5"/>
  <c r="H45" i="5" s="1"/>
  <c r="J45" i="5" s="1"/>
  <c r="N44" i="5"/>
  <c r="L44" i="5" s="1"/>
  <c r="F44" i="5"/>
  <c r="H44" i="5" s="1"/>
  <c r="N43" i="5"/>
  <c r="L43" i="5" s="1"/>
  <c r="F43" i="5"/>
  <c r="N42" i="5"/>
  <c r="L42" i="5" s="1"/>
  <c r="F42" i="5"/>
  <c r="H42" i="5" s="1"/>
  <c r="J42" i="5" s="1"/>
  <c r="N41" i="5"/>
  <c r="L41" i="5" s="1"/>
  <c r="F41" i="5"/>
  <c r="H41" i="5" s="1"/>
  <c r="J41" i="5" s="1"/>
  <c r="B41" i="5"/>
  <c r="B42" i="5" s="1"/>
  <c r="B43" i="5" s="1"/>
  <c r="B44" i="5" s="1"/>
  <c r="B45" i="5" s="1"/>
  <c r="N40" i="5"/>
  <c r="L40" i="5" s="1"/>
  <c r="F40" i="5"/>
  <c r="N39" i="5"/>
  <c r="L39" i="5" s="1"/>
  <c r="F39" i="5"/>
  <c r="H39" i="5" s="1"/>
  <c r="N38" i="5"/>
  <c r="L38" i="5" s="1"/>
  <c r="F38" i="5"/>
  <c r="N37" i="5"/>
  <c r="L37" i="5" s="1"/>
  <c r="F37" i="5"/>
  <c r="H37" i="5" s="1"/>
  <c r="J37" i="5" s="1"/>
  <c r="B37" i="5"/>
  <c r="B38" i="5" s="1"/>
  <c r="B39" i="5" s="1"/>
  <c r="B40" i="5" s="1"/>
  <c r="N36" i="5"/>
  <c r="L36" i="5" s="1"/>
  <c r="F36" i="5"/>
  <c r="H36" i="5" s="1"/>
  <c r="J36" i="5" s="1"/>
  <c r="N35" i="5"/>
  <c r="L35" i="5" s="1"/>
  <c r="F35" i="5"/>
  <c r="H35" i="5" s="1"/>
  <c r="J35" i="5" s="1"/>
  <c r="N34" i="5"/>
  <c r="L34" i="5" s="1"/>
  <c r="F34" i="5"/>
  <c r="N33" i="5"/>
  <c r="L33" i="5" s="1"/>
  <c r="F33" i="5"/>
  <c r="N32" i="5"/>
  <c r="L32" i="5" s="1"/>
  <c r="F32" i="5"/>
  <c r="H32" i="5" s="1"/>
  <c r="J32" i="5" s="1"/>
  <c r="N31" i="5"/>
  <c r="L31" i="5" s="1"/>
  <c r="F31" i="5"/>
  <c r="H31" i="5" s="1"/>
  <c r="J31" i="5" s="1"/>
  <c r="N30" i="5"/>
  <c r="L30" i="5" s="1"/>
  <c r="F30" i="5"/>
  <c r="N29" i="5"/>
  <c r="L29" i="5" s="1"/>
  <c r="F29" i="5"/>
  <c r="N28" i="5"/>
  <c r="L28" i="5" s="1"/>
  <c r="F28" i="5"/>
  <c r="B28" i="5"/>
  <c r="B33" i="5" s="1"/>
  <c r="N27" i="5"/>
  <c r="L27" i="5" s="1"/>
  <c r="F27" i="5"/>
  <c r="H27" i="5" s="1"/>
  <c r="J27" i="5" s="1"/>
  <c r="N26" i="5"/>
  <c r="L26" i="5" s="1"/>
  <c r="F26" i="5"/>
  <c r="H26" i="5" s="1"/>
  <c r="J26" i="5" s="1"/>
  <c r="N25" i="5"/>
  <c r="L25" i="5" s="1"/>
  <c r="F25" i="5"/>
  <c r="H25" i="5" s="1"/>
  <c r="J25" i="5" s="1"/>
  <c r="N24" i="5"/>
  <c r="L24" i="5" s="1"/>
  <c r="F24" i="5"/>
  <c r="H24" i="5" s="1"/>
  <c r="J24" i="5" s="1"/>
  <c r="N23" i="5"/>
  <c r="L23" i="5" s="1"/>
  <c r="F23" i="5"/>
  <c r="B23" i="5"/>
  <c r="B24" i="5" s="1"/>
  <c r="B25" i="5" s="1"/>
  <c r="N22" i="5"/>
  <c r="L22" i="5" s="1"/>
  <c r="F22" i="5"/>
  <c r="N21" i="5"/>
  <c r="L21" i="5" s="1"/>
  <c r="F21" i="5"/>
  <c r="B21" i="5"/>
  <c r="B22" i="5" s="1"/>
  <c r="N20" i="5"/>
  <c r="L20" i="5" s="1"/>
  <c r="F20" i="5"/>
  <c r="H20" i="5" s="1"/>
  <c r="J20" i="5" s="1"/>
  <c r="N19" i="5"/>
  <c r="L19" i="5" s="1"/>
  <c r="F19" i="5"/>
  <c r="N18" i="5"/>
  <c r="L18" i="5" s="1"/>
  <c r="F18" i="5"/>
  <c r="H18" i="5" s="1"/>
  <c r="B18" i="5"/>
  <c r="D18" i="5" s="1"/>
  <c r="V17" i="5"/>
  <c r="N17" i="5"/>
  <c r="L17" i="5" s="1"/>
  <c r="F17" i="5"/>
  <c r="H17" i="5" s="1"/>
  <c r="J17" i="5" s="1"/>
  <c r="N16" i="5"/>
  <c r="L16" i="5" s="1"/>
  <c r="F16" i="5"/>
  <c r="H16" i="5" s="1"/>
  <c r="V15" i="5"/>
  <c r="N15" i="5"/>
  <c r="L15" i="5" s="1"/>
  <c r="F15" i="5"/>
  <c r="H15" i="5" s="1"/>
  <c r="N14" i="5"/>
  <c r="L14" i="5" s="1"/>
  <c r="F14" i="5"/>
  <c r="B14" i="5"/>
  <c r="D14" i="5" s="1"/>
  <c r="V13" i="5"/>
  <c r="N13" i="5"/>
  <c r="L13" i="5" s="1"/>
  <c r="F13" i="5"/>
  <c r="N12" i="5"/>
  <c r="L12" i="5" s="1"/>
  <c r="F12" i="5"/>
  <c r="H12" i="5" s="1"/>
  <c r="J12" i="5" s="1"/>
  <c r="B12" i="5"/>
  <c r="B13" i="5" s="1"/>
  <c r="D13" i="5" s="1"/>
  <c r="V11" i="5"/>
  <c r="N11" i="5"/>
  <c r="L11" i="5" s="1"/>
  <c r="F11" i="5"/>
  <c r="B11" i="5"/>
  <c r="D11" i="5" s="1"/>
  <c r="N10" i="5"/>
  <c r="L10" i="5" s="1"/>
  <c r="F10" i="5"/>
  <c r="H10" i="5" s="1"/>
  <c r="B10" i="5"/>
  <c r="D10" i="5" s="1"/>
  <c r="V9" i="5"/>
  <c r="N9" i="5"/>
  <c r="L9" i="5" s="1"/>
  <c r="F9" i="5"/>
  <c r="H9" i="5" s="1"/>
  <c r="J9" i="5" s="1"/>
  <c r="N8" i="5"/>
  <c r="L8" i="5" s="1"/>
  <c r="F8" i="5"/>
  <c r="H8" i="5" s="1"/>
  <c r="B8" i="5"/>
  <c r="B9" i="5" s="1"/>
  <c r="V7" i="5"/>
  <c r="N7" i="5"/>
  <c r="L7" i="5" s="1"/>
  <c r="F7" i="5"/>
  <c r="H7" i="5" s="1"/>
  <c r="J7" i="5" s="1"/>
  <c r="N6" i="5"/>
  <c r="L6" i="5" s="1"/>
  <c r="F6" i="5"/>
  <c r="H6" i="5" s="1"/>
  <c r="J6" i="5" s="1"/>
  <c r="B6" i="5"/>
  <c r="B7" i="5" s="1"/>
  <c r="H15" i="3"/>
  <c r="G15" i="3"/>
  <c r="F15" i="3"/>
  <c r="D15" i="3"/>
  <c r="C15" i="3"/>
  <c r="H14" i="3"/>
  <c r="G14" i="3"/>
  <c r="F14" i="3"/>
  <c r="D14" i="3"/>
  <c r="C14" i="3"/>
  <c r="H13" i="3"/>
  <c r="G13" i="3"/>
  <c r="F13" i="3"/>
  <c r="D13" i="3"/>
  <c r="C13" i="3"/>
  <c r="H12" i="3"/>
  <c r="G12" i="3"/>
  <c r="F12" i="3"/>
  <c r="D12" i="3"/>
  <c r="C12" i="3"/>
  <c r="J9" i="3"/>
  <c r="I9" i="3"/>
  <c r="H9" i="3"/>
  <c r="G9" i="3"/>
  <c r="F9" i="3"/>
  <c r="E9" i="3"/>
  <c r="D9" i="3"/>
  <c r="O25" i="2" l="1"/>
  <c r="O17" i="2"/>
  <c r="O12" i="2"/>
  <c r="O22" i="2"/>
  <c r="O15" i="2"/>
  <c r="O23" i="2"/>
  <c r="O29" i="2"/>
  <c r="O30" i="2"/>
  <c r="O28" i="2"/>
  <c r="O19" i="2"/>
  <c r="D8" i="5"/>
  <c r="D9" i="5" s="1"/>
  <c r="D21" i="5"/>
  <c r="D22" i="5" s="1"/>
  <c r="D23" i="5"/>
  <c r="D25" i="5" s="1"/>
  <c r="B26" i="5"/>
  <c r="B27" i="5"/>
  <c r="D27" i="5" s="1"/>
  <c r="D28" i="5"/>
  <c r="D33" i="5" s="1"/>
  <c r="D6" i="5"/>
  <c r="D7" i="5" s="1"/>
  <c r="H19" i="5"/>
  <c r="J19" i="5" s="1"/>
  <c r="H40" i="5"/>
  <c r="J40" i="5" s="1"/>
  <c r="B54" i="5"/>
  <c r="J15" i="5"/>
  <c r="J18" i="5"/>
  <c r="B36" i="5"/>
  <c r="J8" i="5"/>
  <c r="D12" i="5"/>
  <c r="H13" i="5"/>
  <c r="J13" i="5" s="1"/>
  <c r="H14" i="5"/>
  <c r="J14" i="5" s="1"/>
  <c r="B31" i="5"/>
  <c r="B35" i="5"/>
  <c r="D35" i="5" s="1"/>
  <c r="D36" i="5" s="1"/>
  <c r="D37" i="5" s="1"/>
  <c r="D40" i="5" s="1"/>
  <c r="D41" i="5"/>
  <c r="D42" i="5" s="1"/>
  <c r="D43" i="5" s="1"/>
  <c r="D44" i="5" s="1"/>
  <c r="D45" i="5" s="1"/>
  <c r="H47" i="5"/>
  <c r="J47" i="5" s="1"/>
  <c r="J39" i="5"/>
  <c r="J10" i="5"/>
  <c r="H11" i="5"/>
  <c r="J11" i="5" s="1"/>
  <c r="J16" i="5"/>
  <c r="H30" i="5"/>
  <c r="J30" i="5" s="1"/>
  <c r="B32" i="5"/>
  <c r="H34" i="5"/>
  <c r="J34" i="5" s="1"/>
  <c r="J44" i="5"/>
  <c r="D46" i="5"/>
  <c r="D47" i="5" s="1"/>
  <c r="D48" i="5" s="1"/>
  <c r="D49" i="5" s="1"/>
  <c r="D50" i="5" s="1"/>
  <c r="D51" i="5" s="1"/>
  <c r="D52" i="5" s="1"/>
  <c r="J49" i="5"/>
  <c r="J53" i="5"/>
  <c r="D19" i="5"/>
  <c r="D20" i="5"/>
  <c r="D16" i="5"/>
  <c r="D17" i="5"/>
  <c r="D15" i="5"/>
  <c r="B15" i="5"/>
  <c r="B16" i="5" s="1"/>
  <c r="B17" i="5" s="1"/>
  <c r="B19" i="5"/>
  <c r="B20" i="5" s="1"/>
  <c r="H21" i="5"/>
  <c r="J21" i="5" s="1"/>
  <c r="H22" i="5"/>
  <c r="J22" i="5" s="1"/>
  <c r="H23" i="5"/>
  <c r="J23" i="5" s="1"/>
  <c r="H28" i="5"/>
  <c r="J28" i="5" s="1"/>
  <c r="H29" i="5"/>
  <c r="J29" i="5" s="1"/>
  <c r="B30" i="5"/>
  <c r="D30" i="5" s="1"/>
  <c r="H33" i="5"/>
  <c r="J33" i="5" s="1"/>
  <c r="B34" i="5"/>
  <c r="H38" i="5"/>
  <c r="J38" i="5" s="1"/>
  <c r="H43" i="5"/>
  <c r="J43" i="5" s="1"/>
  <c r="H48" i="5"/>
  <c r="J48" i="5" s="1"/>
  <c r="H52" i="5"/>
  <c r="J52" i="5" s="1"/>
  <c r="H54" i="5"/>
  <c r="J54" i="5" s="1"/>
  <c r="B29" i="5"/>
  <c r="D29" i="5" l="1"/>
  <c r="D34" i="5"/>
  <c r="D26" i="5"/>
  <c r="D32" i="5"/>
  <c r="D39" i="5"/>
  <c r="D38" i="5"/>
  <c r="D31" i="5"/>
  <c r="D24" i="5"/>
</calcChain>
</file>

<file path=xl/sharedStrings.xml><?xml version="1.0" encoding="utf-8"?>
<sst xmlns="http://schemas.openxmlformats.org/spreadsheetml/2006/main" count="391" uniqueCount="219">
  <si>
    <t>UNIVERSIDAD POLITÉCNICA DE MADRID - SERVICIO DE RETRIBUCIONES Y PAGOS</t>
  </si>
  <si>
    <t>RETRIBUCIONES DEL PERSONAL DOCENTE</t>
  </si>
  <si>
    <t>Horas</t>
  </si>
  <si>
    <t>P. Extra</t>
  </si>
  <si>
    <t>Compl.</t>
  </si>
  <si>
    <t>Total</t>
  </si>
  <si>
    <t>P. adicional C. Esp.</t>
  </si>
  <si>
    <t>CUERPO</t>
  </si>
  <si>
    <t>Lectivas</t>
  </si>
  <si>
    <t>Sueldo</t>
  </si>
  <si>
    <t>Autonómico</t>
  </si>
  <si>
    <t>Mensual</t>
  </si>
  <si>
    <t>Junio</t>
  </si>
  <si>
    <t>Diciembre</t>
  </si>
  <si>
    <t>Anual</t>
  </si>
  <si>
    <t>Trienios</t>
  </si>
  <si>
    <t>Módulos</t>
  </si>
  <si>
    <t>Investig.</t>
  </si>
  <si>
    <t xml:space="preserve"> </t>
  </si>
  <si>
    <t>(según contrato)</t>
  </si>
  <si>
    <t xml:space="preserve"> AYUDANTES</t>
  </si>
  <si>
    <t>TC</t>
  </si>
  <si>
    <t xml:space="preserve"> AYUDANTES DOCTOR</t>
  </si>
  <si>
    <t xml:space="preserve"> PROFESOR COLABORADOR</t>
  </si>
  <si>
    <t xml:space="preserve"> PROFESOR CONTRATADO DOCTOR</t>
  </si>
  <si>
    <t xml:space="preserve"> PROFESOR VISITANTE (mínimo)</t>
  </si>
  <si>
    <t xml:space="preserve"> PROFESOR ASOCIADO</t>
  </si>
  <si>
    <t>6 H.</t>
  </si>
  <si>
    <t>5 H.</t>
  </si>
  <si>
    <t>4 H.</t>
  </si>
  <si>
    <t>3 H.</t>
  </si>
  <si>
    <t xml:space="preserve"> PROFESOR EMÉRITO (sin pagas)</t>
  </si>
  <si>
    <t xml:space="preserve">      Colaboradores son de nivel 26 (AG7 - AI7).</t>
  </si>
  <si>
    <t xml:space="preserve">      de Mayo-2014 con efectividad de diferentes meses del año 2013.</t>
  </si>
  <si>
    <t>Cpto.</t>
  </si>
  <si>
    <t>NIV.</t>
  </si>
  <si>
    <t>DED.</t>
  </si>
  <si>
    <t>SUELDO</t>
  </si>
  <si>
    <t>COMPL.</t>
  </si>
  <si>
    <t>C. Destino</t>
  </si>
  <si>
    <t>C. Específ.</t>
  </si>
  <si>
    <t>Auton.</t>
  </si>
  <si>
    <t>TRIENIOS</t>
  </si>
  <si>
    <t>DESTINO</t>
  </si>
  <si>
    <t>ESPECÍFICO</t>
  </si>
  <si>
    <t xml:space="preserve"> CATEDRÁTICOS DE</t>
  </si>
  <si>
    <t>6H</t>
  </si>
  <si>
    <t>.                                          36,100 %</t>
  </si>
  <si>
    <t>5H</t>
  </si>
  <si>
    <t>4H</t>
  </si>
  <si>
    <t>.                                          21,66 %</t>
  </si>
  <si>
    <t>3H</t>
  </si>
  <si>
    <t xml:space="preserve"> PROF.TITULAR DE U.</t>
  </si>
  <si>
    <t xml:space="preserve"> CATED. DE E.U.</t>
  </si>
  <si>
    <t xml:space="preserve"> A44EC/A50EC  (*)</t>
  </si>
  <si>
    <t xml:space="preserve"> I44EC/I50EC  (**)</t>
  </si>
  <si>
    <t xml:space="preserve"> PROF. TITULARES</t>
  </si>
  <si>
    <t xml:space="preserve"> DE E.U.</t>
  </si>
  <si>
    <t xml:space="preserve"> A51EC</t>
  </si>
  <si>
    <t xml:space="preserve"> I51EC  (**)</t>
  </si>
  <si>
    <t xml:space="preserve"> MAEST. DE TALLER</t>
  </si>
  <si>
    <t xml:space="preserve"> TC</t>
  </si>
  <si>
    <t xml:space="preserve"> O LABORATORIO</t>
  </si>
  <si>
    <t xml:space="preserve"> A04EC</t>
  </si>
  <si>
    <t>C56</t>
  </si>
  <si>
    <t>C57</t>
  </si>
  <si>
    <t>RECTOR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</si>
  <si>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DECANO Y DIRECTOR DE FACULTAD, E.T.S., E.U. Y COLEGIO UNIVERSITARIO .................................................................................................................................................................................................................................</t>
  </si>
  <si>
    <t>VICEDECANO, SUBDIRECTOR, SECRETARIO DE LOS MISMOS Y ADJUNTO A LA DIRECCIÓN 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</si>
  <si>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DIRECTOR DE DEPARTAMENTO / COORDINADOR DE DEPARTAMENTO 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</si>
  <si>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-</t>
  </si>
  <si>
    <t>ADJUNTO VICERRECTOR, ADJUNTO AL DEFENSOR UNIVERSITARIO Y VICESECRETARIO GENERAL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</si>
  <si>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SECRETARIO DE DEPARTAMENTO / ADJUNTO AL COORDINADOR DE DEPARTAMENTO .....................................................................................................................................................................................................................................</t>
  </si>
  <si>
    <t>DIRECTOR DE INSTITUTO UNIVERSITARIO  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</si>
  <si>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DIRECTOR DE CENTRO I+D  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</si>
  <si>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CATEDRÁTICOS DE UNIVERSIDAD (Nivel 29)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</si>
  <si>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PROFESORES TITULARES DE UNIVERSIDAD Y CATEDRÁTICOS DE E.U. (Nivel 27) .................................................................................................................................................................................................................</t>
  </si>
  <si>
    <t xml:space="preserve"> PROFESORES TITULARES DE ESCUELA UNIVERSITARIA (Nivel 26) ........................................................................................................................................................................................................................................................</t>
  </si>
  <si>
    <t>DENOMINACIÓN</t>
  </si>
  <si>
    <t>TRIENIO</t>
  </si>
  <si>
    <t>PERS. NO ABSOR.</t>
  </si>
  <si>
    <t>IMP.DOCENCIA y SEXENIOS</t>
  </si>
  <si>
    <t>CPTO. AUTONÓMICO</t>
  </si>
  <si>
    <t>PAGA ADICIONAL</t>
  </si>
  <si>
    <t>CUOTA PATRONAL</t>
  </si>
  <si>
    <t>CUOTA OBRERA</t>
  </si>
  <si>
    <t>(Art. 37)</t>
  </si>
  <si>
    <t>(Art. 39)</t>
  </si>
  <si>
    <t>(Art. 41)</t>
  </si>
  <si>
    <t>(Seg. Social)</t>
  </si>
  <si>
    <t>Doctor (TC)</t>
  </si>
  <si>
    <t>Ad personan</t>
  </si>
  <si>
    <t>Doctor (TP)</t>
  </si>
  <si>
    <t>Ant. Consolidada</t>
  </si>
  <si>
    <t>Titular (TC)</t>
  </si>
  <si>
    <t>+</t>
  </si>
  <si>
    <t>Titular (TP)</t>
  </si>
  <si>
    <t>Trienio</t>
  </si>
  <si>
    <t>Cpto. Especialización o Actualización</t>
  </si>
  <si>
    <t>Cpto. Dirección o Jefatura</t>
  </si>
  <si>
    <t>Cpto. Peligrosidad,Toxicidad</t>
  </si>
  <si>
    <t>Cpto. Jornada Nocturna</t>
  </si>
  <si>
    <t>Cpto. Jornada Mañana y Tarde</t>
  </si>
  <si>
    <t>Cpto. Jornada Diferenciada y Rotatoria</t>
  </si>
  <si>
    <t>Cpto. Sábados,</t>
  </si>
  <si>
    <t>Hora Extra</t>
  </si>
  <si>
    <t>Grupo</t>
  </si>
  <si>
    <t>Nivel</t>
  </si>
  <si>
    <t>Art. 67</t>
  </si>
  <si>
    <t>Art. 68</t>
  </si>
  <si>
    <t>(10 % salario base anual) Art. 71</t>
  </si>
  <si>
    <t>(15 % salario base anual) Art. 70</t>
  </si>
  <si>
    <t>(20 % salario base anual) Art. 77</t>
  </si>
  <si>
    <t>(25 % salario base anual) Art. 72</t>
  </si>
  <si>
    <t>Art. 76</t>
  </si>
  <si>
    <t>Art. 73</t>
  </si>
  <si>
    <t xml:space="preserve">Domingos y Festivos </t>
  </si>
  <si>
    <t>Art. 56</t>
  </si>
  <si>
    <t>Art. 75</t>
  </si>
  <si>
    <t>15 Meses</t>
  </si>
  <si>
    <t>Mensual Unitario</t>
  </si>
  <si>
    <t>Precio Unitario</t>
  </si>
  <si>
    <t>A</t>
  </si>
  <si>
    <t>A1</t>
  </si>
  <si>
    <t>A2</t>
  </si>
  <si>
    <t>B</t>
  </si>
  <si>
    <t>B1</t>
  </si>
  <si>
    <t>B2</t>
  </si>
  <si>
    <t>C1</t>
  </si>
  <si>
    <t>C</t>
  </si>
  <si>
    <t>C2</t>
  </si>
  <si>
    <t>C3</t>
  </si>
  <si>
    <t>D</t>
  </si>
  <si>
    <t>Importe</t>
  </si>
  <si>
    <t>C. DESTINO</t>
  </si>
  <si>
    <t>C. ESPECÍFICO</t>
  </si>
  <si>
    <t>C. PRODUCTIVIDAD</t>
  </si>
  <si>
    <t>mensual</t>
  </si>
  <si>
    <t>anual</t>
  </si>
  <si>
    <t>p extra</t>
  </si>
  <si>
    <t>Puesto de trabajo</t>
  </si>
  <si>
    <t>paga extra</t>
  </si>
  <si>
    <t>Gerente</t>
  </si>
  <si>
    <t>J/P</t>
  </si>
  <si>
    <t>Secretario del Consejo Social</t>
  </si>
  <si>
    <t>Director de Area / Gabinete Asesoría Jurídica</t>
  </si>
  <si>
    <t>J. Área/J. Gabinete/Deleg. Protec. Datos/Dtor. Adm.</t>
  </si>
  <si>
    <t>J Servicio/Ases. letrado/Director Bbl Univ./Dtr. Igualdad</t>
  </si>
  <si>
    <t>Jefe Servicio</t>
  </si>
  <si>
    <t>Dtr. Bbl Area /Subdtr. Bbl./ Téc. Resp. Inform./Asesor letrado</t>
  </si>
  <si>
    <t>Administrador de Centro</t>
  </si>
  <si>
    <t>Gestor Apoyo / Director Bbl. e Informat.Centro</t>
  </si>
  <si>
    <t>Responsable Informát. y Bibliot.</t>
  </si>
  <si>
    <r>
      <t xml:space="preserve">E </t>
    </r>
    <r>
      <rPr>
        <sz val="8"/>
        <rFont val="Arial"/>
        <family val="2"/>
      </rPr>
      <t>(Ley 30/84)</t>
    </r>
  </si>
  <si>
    <t>Técnicos Informática</t>
  </si>
  <si>
    <t>Jefe Sec. Gab. Rector / Admón. Apoyo</t>
  </si>
  <si>
    <t>J Sec. / Bibl. / Inform. / Téc Admón. I</t>
  </si>
  <si>
    <t>Técnico  informática I y II</t>
  </si>
  <si>
    <t>Jefe Secretaría Rector</t>
  </si>
  <si>
    <t>Paga extra</t>
  </si>
  <si>
    <t>J.Sec./ Bibl. / Técnico Informática II</t>
  </si>
  <si>
    <t>Bibliotecas / Admón / Téc. Informática III</t>
  </si>
  <si>
    <t>Técnico Auxiliar Informática I</t>
  </si>
  <si>
    <t>Bibliotecas / Admón / Jef. Negociado / Téc. Inf III</t>
  </si>
  <si>
    <t>Secret altos cargos</t>
  </si>
  <si>
    <t>Secret altos cargos y dirección</t>
  </si>
  <si>
    <r>
      <t>E</t>
    </r>
    <r>
      <rPr>
        <sz val="8"/>
        <rFont val="Arial"/>
        <family val="2"/>
      </rPr>
      <t xml:space="preserve"> (Ley 30/84)</t>
    </r>
  </si>
  <si>
    <t>Secretaria Rector</t>
  </si>
  <si>
    <t>Secret altos cargos y dirección(Grd.20)</t>
  </si>
  <si>
    <t>Secretaria Director Gabinete Rector</t>
  </si>
  <si>
    <t>DERECHOS PASIVOS Y MUFACE</t>
  </si>
  <si>
    <t>Secretaria de Adjunto</t>
  </si>
  <si>
    <t>Jefe de Negociado</t>
  </si>
  <si>
    <t>J/N</t>
  </si>
  <si>
    <t>Puesto Base (Grado 20 - Esp. 19)</t>
  </si>
  <si>
    <t>Secretaria Departamento</t>
  </si>
  <si>
    <t>Puesto base</t>
  </si>
  <si>
    <t>Auxiliar Bibliotecas  /  Téc. Aux. Informática</t>
  </si>
  <si>
    <t>E</t>
  </si>
  <si>
    <t>Secretaria de Departamento</t>
  </si>
  <si>
    <t>Auxiliar Bibliotecas / Tec. Aux. Infomática</t>
  </si>
  <si>
    <t>SEGURIDAD SOCIAL</t>
  </si>
  <si>
    <t>Auxiliar Bibliotecas Jornada Especial</t>
  </si>
  <si>
    <t>Auxiliar Bibliotecas / Tec. Aux. Infom.</t>
  </si>
  <si>
    <t>Patronal</t>
  </si>
  <si>
    <t>C. Obrera</t>
  </si>
  <si>
    <t xml:space="preserve">Tope Cotizac. </t>
  </si>
  <si>
    <t>Product. Tardes</t>
  </si>
  <si>
    <r>
      <t xml:space="preserve"> UNIVERSIDAD                   </t>
    </r>
    <r>
      <rPr>
        <sz val="8"/>
        <rFont val="Arial"/>
        <family val="2"/>
      </rPr>
      <t>43,32 %</t>
    </r>
  </si>
  <si>
    <r>
      <t xml:space="preserve"> A01EC/A02EC/I01EC        </t>
    </r>
    <r>
      <rPr>
        <sz val="8"/>
        <rFont val="Arial"/>
        <family val="2"/>
      </rPr>
      <t>28,880 %</t>
    </r>
  </si>
  <si>
    <r>
      <t xml:space="preserve">   </t>
    </r>
    <r>
      <rPr>
        <b/>
        <u/>
        <sz val="10"/>
        <rFont val="Arial"/>
        <family val="2"/>
      </rPr>
      <t>COMPLEMENTO ESPECÍFICO POR CARGO ACADÉMICO</t>
    </r>
    <r>
      <rPr>
        <b/>
        <sz val="10"/>
        <rFont val="Arial"/>
        <family val="2"/>
      </rPr>
      <t>:</t>
    </r>
  </si>
  <si>
    <t>SECRETARIO DE INSTITUTO UNIVERSITARIO / SECRETARIO CENTRO I+D  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</si>
  <si>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  </t>
    </r>
    <r>
      <rPr>
        <b/>
        <u/>
        <sz val="10"/>
        <rFont val="Arial"/>
        <family val="2"/>
      </rPr>
      <t>COMPLEMENTO ESPECÍFICO POR MÉRITOS DOCENTES</t>
    </r>
    <r>
      <rPr>
        <b/>
        <sz val="10"/>
        <rFont val="Arial"/>
        <family val="2"/>
      </rPr>
      <t xml:space="preserve"> (Módulos)</t>
    </r>
  </si>
  <si>
    <r>
      <t xml:space="preserve">  </t>
    </r>
    <r>
      <rPr>
        <b/>
        <u/>
        <sz val="10"/>
        <rFont val="Arial"/>
        <family val="2"/>
      </rPr>
      <t>COMPLEMENTO DE PRODUCTIVIDAD POR LA ACTIVIDAD INVESTIGADORA</t>
    </r>
    <r>
      <rPr>
        <b/>
        <sz val="10"/>
        <rFont val="Arial"/>
        <family val="2"/>
      </rPr>
      <t xml:space="preserve"> (Investigación)</t>
    </r>
  </si>
  <si>
    <t>Vicegerente / Director Área Económica</t>
  </si>
  <si>
    <t>TABLAS SALARIALES AÑO 2023 (Personal Docente Laboral del Convenio de la Facultad para la Actividad Física y el Deporte)</t>
  </si>
  <si>
    <t>RETRIBUCIONES P.A.S. FUNCIONARIO       AÑO 2023</t>
  </si>
  <si>
    <t>25.24%</t>
  </si>
  <si>
    <t>4.8%</t>
  </si>
  <si>
    <t xml:space="preserve">TABLAS SALARIALES AÑO 2023 (Personal Laboral de Universidades)            </t>
  </si>
  <si>
    <t>Pagos Extraordinarios</t>
  </si>
  <si>
    <t>Art. 13 (Presupuestos UPM)</t>
  </si>
  <si>
    <t>Día</t>
  </si>
  <si>
    <t>Laborable</t>
  </si>
  <si>
    <t>Sábado</t>
  </si>
  <si>
    <t>Domingo/Festivo</t>
  </si>
  <si>
    <r>
      <t xml:space="preserve">NUMERARIO E INTERINO AÑO 2023 </t>
    </r>
    <r>
      <rPr>
        <sz val="18"/>
        <rFont val="Arial"/>
        <family val="2"/>
      </rPr>
      <t>(Subida del 2,5 %)</t>
    </r>
  </si>
  <si>
    <r>
      <rPr>
        <b/>
        <u/>
        <sz val="10"/>
        <rFont val="Arial"/>
        <family val="2"/>
      </rPr>
      <t>EL COMPLEMENTO AUTONÓMICO</t>
    </r>
    <r>
      <rPr>
        <b/>
        <sz val="10"/>
        <rFont val="Arial"/>
        <family val="2"/>
      </rPr>
      <t>: SI HA CUMPLIDO EN LOS ÚLTIMOS 6 AÑOS UN SEXENIO, SE INCREMENTA  24,28 € = 348,00 €</t>
    </r>
  </si>
  <si>
    <t>VICERRECTOR, SECRETARIO GENERAL, ADJUNTO AL RECTOR / DIRECTOR DEL GABINETE Y DEFENSOR UNIVERSITARIO</t>
  </si>
  <si>
    <t>Y DELEGADO DEL RECTOR  …………………………………………………………………………………………………………………………………………………….</t>
  </si>
  <si>
    <r>
      <t xml:space="preserve">CONTRATADO LABORALES AÑO 2023 </t>
    </r>
    <r>
      <rPr>
        <sz val="16"/>
        <rFont val="Courier New"/>
        <family val="3"/>
      </rPr>
      <t>(Subida 2,5 %)</t>
    </r>
  </si>
  <si>
    <t xml:space="preserve"> Investigadores (Atributo: AP3) (Clave: C70 = 568,37)</t>
  </si>
  <si>
    <r>
      <rPr>
        <b/>
        <u/>
        <sz val="10"/>
        <rFont val="Courier New"/>
        <family val="3"/>
      </rPr>
      <t>NOTA</t>
    </r>
    <r>
      <rPr>
        <b/>
        <sz val="10"/>
        <rFont val="Courier New"/>
        <family val="3"/>
      </rPr>
      <t xml:space="preserve">: </t>
    </r>
    <r>
      <rPr>
        <b/>
        <u/>
        <sz val="10"/>
        <rFont val="Courier New"/>
        <family val="3"/>
      </rPr>
      <t>EL COMPLEMENTO AUTONÓMICO DE LOS PROFESORES COLABORADORES Y PROFESORES CONTRATADOS DOCTOR</t>
    </r>
    <r>
      <rPr>
        <b/>
        <sz val="10"/>
        <rFont val="Courier New"/>
        <family val="3"/>
      </rPr>
      <t xml:space="preserve">: </t>
    </r>
  </si>
  <si>
    <t>SI HA CUMPLIDO EN LOS ÚLTIMOS 6 AÑOS UN SEXENIO, SE INCREMENTA 24,28 € = 348,00 €  O SI TIENEN YA 5 SEXENIOS CONCEDIDOS</t>
  </si>
  <si>
    <r>
      <t>NOTA</t>
    </r>
    <r>
      <rPr>
        <b/>
        <sz val="10"/>
        <rFont val="Courier New"/>
        <family val="3"/>
      </rPr>
      <t>: Los Módulos e Investigación de los Profesores Contratados Doctor son de nivel 27 (AG6 - AI6) y los Profesores</t>
    </r>
  </si>
  <si>
    <r>
      <t>NOTA</t>
    </r>
    <r>
      <rPr>
        <b/>
        <sz val="10"/>
        <rFont val="Courier New"/>
        <family val="3"/>
      </rPr>
      <t>: Los Trienios de Ayudantes, Ayudantes Doctor y Profesores Asociados (Todas las dedicaciones) se aplicó en la nómina</t>
    </r>
  </si>
  <si>
    <r>
      <t>NOTA</t>
    </r>
    <r>
      <rPr>
        <b/>
        <sz val="10"/>
        <rFont val="Courier New"/>
        <family val="3"/>
      </rPr>
      <t>: Los Módulos de los Profesores Ayudantes Doctor son de nivel 26 (AG9) y de los Profesores Ayudantes son de nivel 26</t>
    </r>
  </si>
  <si>
    <t xml:space="preserve">      por un 84,66%, es decir, el módulo es de 100,15 € (AG8)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</si>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</sst>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30" x14ac:knownFonts="1">
    <font>
      <sz val="11"/>
      <color theme="1"/>
      <name val="Calibri"/>
      <family val="2"/>
      <scheme val="minor"/>
    </font>
    <font>
      <b/>
      <u/>
      <sz val="12"/>
      <name val="Courier New"/>
      <family val="3"/>
    </font>
    <font>
      <sz val="10"/>
      <name val="Courier New"/>
      <family val="3"/>
    </font>
    <font>
      <b/>
      <sz val="8"/>
      <name val="Courier New"/>
      <family val="3"/>
    </font>
    <font>
      <sz val="8"/>
      <name val="Courier New"/>
      <family val="3"/>
    </font>
    <font>
      <b/>
      <sz val="18"/>
      <name val="Courier New"/>
      <family val="3"/>
    </font>
    <font>
      <sz val="16"/>
      <name val="Courier New"/>
      <family val="3"/>
    </font>
    <font>
      <b/>
      <sz val="9"/>
      <name val="Courier New"/>
      <family val="3"/>
    </font>
    <font>
      <sz val="10"/>
      <name val="Arial"/>
      <family val="2"/>
    </font>
    <font>
      <b/>
      <sz val="11"/>
      <name val="Courier New"/>
      <family val="3"/>
    </font>
    <font>
      <b/>
      <sz val="10"/>
      <name val="Courier New"/>
      <family val="3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rgb="FF00B050"/>
      <name val="Arial"/>
      <family val="2"/>
    </font>
    <font>
      <b/>
      <u/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3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i/>
      <sz val="7"/>
      <name val="Arial"/>
      <family val="2"/>
    </font>
    <font>
      <b/>
      <u/>
      <sz val="10"/>
      <name val="Courier New"/>
      <family val="3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3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2">
    <xf numFmtId="0" fontId="0" fillId="0" borderId="0" xfId="0"/>
    <xf numFmtId="0" fontId="2" fillId="0" borderId="0" xfId="0" applyFont="1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/>
    </xf>
    <xf numFmtId="0" fontId="4" fillId="0" borderId="0" xfId="0" applyFont="1"/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2" fillId="0" borderId="1" xfId="0" applyFont="1" applyBorder="1"/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4" fontId="10" fillId="3" borderId="5" xfId="0" applyNumberFormat="1" applyFont="1" applyFill="1" applyBorder="1" applyAlignment="1">
      <alignment horizontal="center"/>
    </xf>
    <xf numFmtId="4" fontId="10" fillId="5" borderId="6" xfId="0" applyNumberFormat="1" applyFont="1" applyFill="1" applyBorder="1" applyAlignment="1">
      <alignment horizontal="center"/>
    </xf>
    <xf numFmtId="4" fontId="10" fillId="5" borderId="7" xfId="0" applyNumberFormat="1" applyFont="1" applyFill="1" applyBorder="1" applyAlignment="1">
      <alignment horizontal="center"/>
    </xf>
    <xf numFmtId="4" fontId="10" fillId="4" borderId="8" xfId="0" applyNumberFormat="1" applyFont="1" applyFill="1" applyBorder="1" applyAlignment="1">
      <alignment horizontal="center"/>
    </xf>
    <xf numFmtId="4" fontId="10" fillId="3" borderId="8" xfId="0" applyNumberFormat="1" applyFont="1" applyFill="1" applyBorder="1" applyAlignment="1">
      <alignment horizontal="center"/>
    </xf>
    <xf numFmtId="0" fontId="2" fillId="0" borderId="8" xfId="0" applyFont="1" applyBorder="1"/>
    <xf numFmtId="0" fontId="10" fillId="0" borderId="9" xfId="0" applyFont="1" applyFill="1" applyBorder="1" applyAlignment="1">
      <alignment horizontal="center"/>
    </xf>
    <xf numFmtId="4" fontId="10" fillId="3" borderId="11" xfId="0" applyNumberFormat="1" applyFont="1" applyFill="1" applyBorder="1" applyAlignment="1">
      <alignment horizontal="center"/>
    </xf>
    <xf numFmtId="4" fontId="10" fillId="5" borderId="12" xfId="0" applyNumberFormat="1" applyFont="1" applyFill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4" borderId="14" xfId="0" applyNumberFormat="1" applyFont="1" applyFill="1" applyBorder="1" applyAlignment="1">
      <alignment horizontal="center"/>
    </xf>
    <xf numFmtId="4" fontId="10" fillId="3" borderId="14" xfId="0" applyNumberFormat="1" applyFont="1" applyFill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4" fontId="10" fillId="3" borderId="17" xfId="0" applyNumberFormat="1" applyFont="1" applyFill="1" applyBorder="1" applyAlignment="1">
      <alignment horizontal="center"/>
    </xf>
    <xf numFmtId="4" fontId="10" fillId="5" borderId="18" xfId="0" applyNumberFormat="1" applyFont="1" applyFill="1" applyBorder="1" applyAlignment="1">
      <alignment horizontal="center"/>
    </xf>
    <xf numFmtId="4" fontId="10" fillId="5" borderId="19" xfId="0" applyNumberFormat="1" applyFont="1" applyFill="1" applyBorder="1" applyAlignment="1">
      <alignment horizontal="center"/>
    </xf>
    <xf numFmtId="4" fontId="10" fillId="4" borderId="20" xfId="0" applyNumberFormat="1" applyFont="1" applyFill="1" applyBorder="1" applyAlignment="1">
      <alignment horizontal="center"/>
    </xf>
    <xf numFmtId="4" fontId="10" fillId="3" borderId="20" xfId="0" applyNumberFormat="1" applyFont="1" applyFill="1" applyBorder="1" applyAlignment="1">
      <alignment horizontal="center"/>
    </xf>
    <xf numFmtId="4" fontId="10" fillId="5" borderId="17" xfId="0" applyNumberFormat="1" applyFont="1" applyFill="1" applyBorder="1" applyAlignment="1">
      <alignment horizontal="center"/>
    </xf>
    <xf numFmtId="4" fontId="3" fillId="3" borderId="20" xfId="0" applyNumberFormat="1" applyFont="1" applyFill="1" applyBorder="1" applyAlignment="1">
      <alignment horizontal="center"/>
    </xf>
    <xf numFmtId="0" fontId="2" fillId="0" borderId="20" xfId="0" applyFont="1" applyBorder="1"/>
    <xf numFmtId="0" fontId="10" fillId="4" borderId="2" xfId="0" applyFont="1" applyFill="1" applyBorder="1" applyAlignment="1">
      <alignment horizontal="center"/>
    </xf>
    <xf numFmtId="4" fontId="10" fillId="5" borderId="5" xfId="0" applyNumberFormat="1" applyFont="1" applyFill="1" applyBorder="1" applyAlignment="1">
      <alignment horizontal="center"/>
    </xf>
    <xf numFmtId="0" fontId="10" fillId="0" borderId="9" xfId="0" applyFont="1" applyFill="1" applyBorder="1"/>
    <xf numFmtId="0" fontId="10" fillId="0" borderId="0" xfId="0" applyFont="1" applyFill="1" applyBorder="1" applyAlignment="1">
      <alignment horizontal="center"/>
    </xf>
    <xf numFmtId="2" fontId="10" fillId="0" borderId="14" xfId="0" applyNumberFormat="1" applyFont="1" applyBorder="1" applyAlignment="1">
      <alignment horizontal="center"/>
    </xf>
    <xf numFmtId="0" fontId="10" fillId="0" borderId="9" xfId="0" applyNumberFormat="1" applyFont="1" applyFill="1" applyBorder="1" applyAlignment="1"/>
    <xf numFmtId="4" fontId="10" fillId="5" borderId="10" xfId="0" applyNumberFormat="1" applyFont="1" applyFill="1" applyBorder="1" applyAlignment="1">
      <alignment horizontal="center"/>
    </xf>
    <xf numFmtId="0" fontId="4" fillId="0" borderId="9" xfId="0" applyFont="1" applyFill="1" applyBorder="1"/>
    <xf numFmtId="0" fontId="10" fillId="0" borderId="9" xfId="0" applyFont="1" applyBorder="1"/>
    <xf numFmtId="0" fontId="10" fillId="0" borderId="0" xfId="0" applyFont="1" applyBorder="1"/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7" xfId="0" applyFont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10" fillId="6" borderId="17" xfId="0" applyFont="1" applyFill="1" applyBorder="1"/>
    <xf numFmtId="0" fontId="10" fillId="6" borderId="19" xfId="0" applyFont="1" applyFill="1" applyBorder="1"/>
    <xf numFmtId="0" fontId="10" fillId="0" borderId="20" xfId="0" applyFont="1" applyBorder="1" applyAlignment="1">
      <alignment horizontal="center"/>
    </xf>
    <xf numFmtId="0" fontId="0" fillId="7" borderId="2" xfId="0" applyFill="1" applyBorder="1"/>
    <xf numFmtId="0" fontId="0" fillId="7" borderId="3" xfId="0" applyFill="1" applyBorder="1" applyAlignment="1"/>
    <xf numFmtId="0" fontId="0" fillId="7" borderId="3" xfId="0" applyFill="1" applyBorder="1"/>
    <xf numFmtId="0" fontId="0" fillId="7" borderId="3" xfId="0" applyFill="1" applyBorder="1" applyAlignment="1">
      <alignment horizontal="center"/>
    </xf>
    <xf numFmtId="0" fontId="0" fillId="7" borderId="4" xfId="0" applyFill="1" applyBorder="1"/>
    <xf numFmtId="0" fontId="11" fillId="0" borderId="0" xfId="0" applyFont="1"/>
    <xf numFmtId="0" fontId="0" fillId="7" borderId="27" xfId="0" applyFill="1" applyBorder="1"/>
    <xf numFmtId="0" fontId="0" fillId="7" borderId="28" xfId="0" applyFill="1" applyBorder="1" applyAlignment="1"/>
    <xf numFmtId="0" fontId="0" fillId="7" borderId="28" xfId="0" applyFill="1" applyBorder="1"/>
    <xf numFmtId="0" fontId="0" fillId="7" borderId="28" xfId="0" applyFill="1" applyBorder="1" applyAlignment="1">
      <alignment horizontal="center"/>
    </xf>
    <xf numFmtId="0" fontId="0" fillId="7" borderId="29" xfId="0" applyFill="1" applyBorder="1"/>
    <xf numFmtId="0" fontId="0" fillId="0" borderId="9" xfId="0" applyBorder="1"/>
    <xf numFmtId="0" fontId="0" fillId="0" borderId="0" xfId="0" applyBorder="1" applyAlignment="1"/>
    <xf numFmtId="0" fontId="0" fillId="0" borderId="30" xfId="0" applyBorder="1"/>
    <xf numFmtId="0" fontId="0" fillId="0" borderId="30" xfId="0" applyBorder="1" applyAlignment="1">
      <alignment horizontal="center"/>
    </xf>
    <xf numFmtId="0" fontId="0" fillId="0" borderId="26" xfId="0" applyBorder="1"/>
    <xf numFmtId="0" fontId="11" fillId="0" borderId="9" xfId="0" applyFont="1" applyBorder="1"/>
    <xf numFmtId="0" fontId="11" fillId="0" borderId="0" xfId="0" applyFont="1" applyBorder="1" applyAlignment="1"/>
    <xf numFmtId="0" fontId="11" fillId="0" borderId="30" xfId="0" applyFont="1" applyBorder="1" applyAlignment="1">
      <alignment horizontal="center"/>
    </xf>
    <xf numFmtId="0" fontId="11" fillId="0" borderId="26" xfId="0" applyFont="1" applyBorder="1" applyAlignment="1"/>
    <xf numFmtId="0" fontId="11" fillId="0" borderId="26" xfId="0" applyFont="1" applyBorder="1" applyAlignment="1">
      <alignment horizontal="center"/>
    </xf>
    <xf numFmtId="0" fontId="0" fillId="0" borderId="27" xfId="0" applyBorder="1"/>
    <xf numFmtId="0" fontId="0" fillId="0" borderId="28" xfId="0" applyBorder="1" applyAlignment="1"/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 applyAlignment="1"/>
    <xf numFmtId="0" fontId="0" fillId="0" borderId="3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/>
    <xf numFmtId="0" fontId="0" fillId="0" borderId="37" xfId="0" applyBorder="1"/>
    <xf numFmtId="4" fontId="0" fillId="0" borderId="30" xfId="0" applyNumberFormat="1" applyBorder="1" applyAlignment="1">
      <alignment horizontal="center"/>
    </xf>
    <xf numFmtId="10" fontId="0" fillId="0" borderId="30" xfId="0" applyNumberFormat="1" applyBorder="1" applyAlignment="1">
      <alignment horizontal="center"/>
    </xf>
    <xf numFmtId="10" fontId="0" fillId="0" borderId="26" xfId="0" applyNumberFormat="1" applyBorder="1" applyAlignment="1">
      <alignment horizontal="center"/>
    </xf>
    <xf numFmtId="4" fontId="0" fillId="0" borderId="31" xfId="0" applyNumberFormat="1" applyBorder="1"/>
    <xf numFmtId="0" fontId="0" fillId="0" borderId="0" xfId="0" applyBorder="1"/>
    <xf numFmtId="0" fontId="0" fillId="0" borderId="42" xfId="0" applyBorder="1"/>
    <xf numFmtId="0" fontId="0" fillId="0" borderId="10" xfId="0" applyBorder="1"/>
    <xf numFmtId="0" fontId="0" fillId="0" borderId="16" xfId="0" applyBorder="1"/>
    <xf numFmtId="0" fontId="0" fillId="0" borderId="0" xfId="0" applyAlignment="1"/>
    <xf numFmtId="0" fontId="0" fillId="0" borderId="0" xfId="0" applyAlignment="1">
      <alignment horizontal="center"/>
    </xf>
    <xf numFmtId="4" fontId="0" fillId="7" borderId="47" xfId="0" applyNumberFormat="1" applyFill="1" applyBorder="1"/>
    <xf numFmtId="4" fontId="0" fillId="7" borderId="38" xfId="0" applyNumberFormat="1" applyFill="1" applyBorder="1"/>
    <xf numFmtId="4" fontId="0" fillId="7" borderId="48" xfId="0" applyNumberFormat="1" applyFill="1" applyBorder="1"/>
    <xf numFmtId="4" fontId="0" fillId="0" borderId="0" xfId="0" applyNumberFormat="1"/>
    <xf numFmtId="4" fontId="0" fillId="7" borderId="51" xfId="0" applyNumberFormat="1" applyFill="1" applyBorder="1"/>
    <xf numFmtId="4" fontId="0" fillId="7" borderId="35" xfId="0" applyNumberFormat="1" applyFill="1" applyBorder="1"/>
    <xf numFmtId="4" fontId="0" fillId="7" borderId="52" xfId="0" applyNumberFormat="1" applyFill="1" applyBorder="1"/>
    <xf numFmtId="4" fontId="0" fillId="8" borderId="53" xfId="0" applyNumberFormat="1" applyFill="1" applyBorder="1"/>
    <xf numFmtId="4" fontId="0" fillId="8" borderId="45" xfId="0" applyNumberFormat="1" applyFill="1" applyBorder="1"/>
    <xf numFmtId="4" fontId="0" fillId="8" borderId="44" xfId="0" applyNumberFormat="1" applyFill="1" applyBorder="1"/>
    <xf numFmtId="4" fontId="0" fillId="8" borderId="46" xfId="0" applyNumberFormat="1" applyFill="1" applyBorder="1"/>
    <xf numFmtId="4" fontId="0" fillId="8" borderId="54" xfId="0" applyNumberFormat="1" applyFill="1" applyBorder="1"/>
    <xf numFmtId="4" fontId="0" fillId="8" borderId="55" xfId="0" applyNumberFormat="1" applyFill="1" applyBorder="1"/>
    <xf numFmtId="4" fontId="0" fillId="8" borderId="49" xfId="0" applyNumberFormat="1" applyFill="1" applyBorder="1"/>
    <xf numFmtId="4" fontId="0" fillId="8" borderId="30" xfId="0" applyNumberFormat="1" applyFill="1" applyBorder="1"/>
    <xf numFmtId="4" fontId="0" fillId="8" borderId="30" xfId="0" applyNumberFormat="1" applyFill="1" applyBorder="1" applyAlignment="1">
      <alignment horizontal="center"/>
    </xf>
    <xf numFmtId="4" fontId="0" fillId="8" borderId="51" xfId="0" applyNumberFormat="1" applyFill="1" applyBorder="1"/>
    <xf numFmtId="4" fontId="0" fillId="8" borderId="36" xfId="0" applyNumberFormat="1" applyFill="1" applyBorder="1"/>
    <xf numFmtId="4" fontId="0" fillId="8" borderId="35" xfId="0" applyNumberFormat="1" applyFill="1" applyBorder="1"/>
    <xf numFmtId="4" fontId="0" fillId="8" borderId="40" xfId="0" applyNumberFormat="1" applyFill="1" applyBorder="1"/>
    <xf numFmtId="4" fontId="0" fillId="8" borderId="41" xfId="0" applyNumberFormat="1" applyFill="1" applyBorder="1"/>
    <xf numFmtId="4" fontId="13" fillId="8" borderId="41" xfId="0" applyNumberFormat="1" applyFont="1" applyFill="1" applyBorder="1"/>
    <xf numFmtId="4" fontId="0" fillId="8" borderId="52" xfId="0" applyNumberFormat="1" applyFill="1" applyBorder="1"/>
    <xf numFmtId="4" fontId="0" fillId="0" borderId="53" xfId="0" applyNumberFormat="1" applyBorder="1" applyAlignment="1">
      <alignment vertical="center"/>
    </xf>
    <xf numFmtId="4" fontId="0" fillId="0" borderId="45" xfId="0" applyNumberFormat="1" applyBorder="1" applyAlignment="1">
      <alignment vertical="center"/>
    </xf>
    <xf numFmtId="4" fontId="0" fillId="9" borderId="56" xfId="0" applyNumberFormat="1" applyFill="1" applyBorder="1" applyAlignment="1">
      <alignment horizontal="right" vertical="center"/>
    </xf>
    <xf numFmtId="4" fontId="0" fillId="0" borderId="0" xfId="0" applyNumberFormat="1" applyAlignment="1">
      <alignment vertical="center"/>
    </xf>
    <xf numFmtId="4" fontId="8" fillId="0" borderId="59" xfId="0" applyNumberFormat="1" applyFont="1" applyBorder="1" applyAlignment="1">
      <alignment horizontal="center" vertical="center"/>
    </xf>
    <xf numFmtId="4" fontId="0" fillId="0" borderId="60" xfId="0" applyNumberFormat="1" applyBorder="1" applyAlignment="1">
      <alignment vertical="center"/>
    </xf>
    <xf numFmtId="4" fontId="0" fillId="0" borderId="57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14" fillId="0" borderId="57" xfId="0" applyNumberFormat="1" applyFont="1" applyBorder="1" applyAlignment="1">
      <alignment vertical="center"/>
    </xf>
    <xf numFmtId="4" fontId="8" fillId="0" borderId="60" xfId="0" applyNumberFormat="1" applyFont="1" applyBorder="1" applyAlignment="1">
      <alignment horizontal="center" vertical="center"/>
    </xf>
    <xf numFmtId="4" fontId="0" fillId="0" borderId="58" xfId="0" applyNumberFormat="1" applyBorder="1" applyAlignment="1">
      <alignment vertical="center"/>
    </xf>
    <xf numFmtId="4" fontId="0" fillId="0" borderId="49" xfId="0" applyNumberFormat="1" applyBorder="1" applyAlignment="1">
      <alignment vertical="center"/>
    </xf>
    <xf numFmtId="4" fontId="8" fillId="0" borderId="61" xfId="0" applyNumberFormat="1" applyFont="1" applyBorder="1" applyAlignment="1">
      <alignment horizontal="center" vertical="center"/>
    </xf>
    <xf numFmtId="4" fontId="8" fillId="0" borderId="62" xfId="0" applyNumberFormat="1" applyFont="1" applyBorder="1" applyAlignment="1">
      <alignment horizontal="center" vertical="center"/>
    </xf>
    <xf numFmtId="4" fontId="0" fillId="0" borderId="63" xfId="0" applyNumberFormat="1" applyBorder="1" applyAlignment="1">
      <alignment vertical="center"/>
    </xf>
    <xf numFmtId="4" fontId="0" fillId="0" borderId="64" xfId="0" applyNumberFormat="1" applyBorder="1" applyAlignment="1">
      <alignment vertical="center"/>
    </xf>
    <xf numFmtId="4" fontId="0" fillId="0" borderId="65" xfId="0" applyNumberFormat="1" applyBorder="1" applyAlignment="1">
      <alignment vertical="center"/>
    </xf>
    <xf numFmtId="4" fontId="14" fillId="0" borderId="64" xfId="0" applyNumberFormat="1" applyFont="1" applyBorder="1" applyAlignment="1">
      <alignment vertical="center"/>
    </xf>
    <xf numFmtId="4" fontId="8" fillId="0" borderId="65" xfId="0" applyNumberFormat="1" applyFont="1" applyBorder="1" applyAlignment="1">
      <alignment horizontal="center" vertical="center"/>
    </xf>
    <xf numFmtId="4" fontId="0" fillId="0" borderId="66" xfId="0" applyNumberFormat="1" applyBorder="1" applyAlignment="1">
      <alignment vertical="center"/>
    </xf>
    <xf numFmtId="4" fontId="8" fillId="0" borderId="0" xfId="0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center" vertical="center"/>
    </xf>
    <xf numFmtId="4" fontId="0" fillId="0" borderId="50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0" fillId="0" borderId="0" xfId="0" applyNumberFormat="1" applyAlignment="1">
      <alignment vertical="center"/>
    </xf>
    <xf numFmtId="4" fontId="8" fillId="0" borderId="0" xfId="0" applyNumberFormat="1" applyFont="1" applyBorder="1" applyAlignment="1">
      <alignment horizontal="right" vertical="center"/>
    </xf>
    <xf numFmtId="4" fontId="0" fillId="0" borderId="0" xfId="0" applyNumberFormat="1" applyFill="1" applyBorder="1" applyAlignment="1">
      <alignment horizontal="center"/>
    </xf>
    <xf numFmtId="4" fontId="0" fillId="0" borderId="0" xfId="0" applyNumberFormat="1" applyFill="1" applyBorder="1" applyAlignment="1">
      <alignment vertical="center"/>
    </xf>
    <xf numFmtId="0" fontId="15" fillId="0" borderId="0" xfId="0" applyFont="1" applyAlignment="1"/>
    <xf numFmtId="4" fontId="0" fillId="4" borderId="0" xfId="0" applyNumberFormat="1" applyFill="1" applyAlignment="1">
      <alignment horizontal="centerContinuous"/>
    </xf>
    <xf numFmtId="4" fontId="0" fillId="0" borderId="0" xfId="0" applyNumberFormat="1" applyAlignment="1">
      <alignment horizontal="centerContinuous"/>
    </xf>
    <xf numFmtId="0" fontId="0" fillId="0" borderId="0" xfId="0" applyAlignment="1">
      <alignment horizontal="centerContinuous"/>
    </xf>
    <xf numFmtId="0" fontId="0" fillId="4" borderId="0" xfId="0" applyFill="1" applyAlignment="1">
      <alignment horizontal="centerContinuous"/>
    </xf>
    <xf numFmtId="164" fontId="0" fillId="0" borderId="0" xfId="0" applyNumberFormat="1"/>
    <xf numFmtId="4" fontId="0" fillId="4" borderId="0" xfId="0" applyNumberFormat="1" applyFill="1"/>
    <xf numFmtId="0" fontId="0" fillId="4" borderId="0" xfId="0" applyFill="1"/>
    <xf numFmtId="0" fontId="0" fillId="0" borderId="70" xfId="0" applyBorder="1"/>
    <xf numFmtId="4" fontId="8" fillId="10" borderId="72" xfId="0" applyNumberFormat="1" applyFont="1" applyFill="1" applyBorder="1" applyAlignment="1">
      <alignment horizontal="centerContinuous"/>
    </xf>
    <xf numFmtId="0" fontId="8" fillId="10" borderId="72" xfId="0" applyFont="1" applyFill="1" applyBorder="1" applyAlignment="1">
      <alignment horizontal="centerContinuous"/>
    </xf>
    <xf numFmtId="0" fontId="8" fillId="10" borderId="73" xfId="0" applyFont="1" applyFill="1" applyBorder="1" applyAlignment="1">
      <alignment horizontal="centerContinuous"/>
    </xf>
    <xf numFmtId="0" fontId="0" fillId="0" borderId="74" xfId="0" applyBorder="1"/>
    <xf numFmtId="0" fontId="0" fillId="0" borderId="4" xfId="0" applyBorder="1"/>
    <xf numFmtId="4" fontId="0" fillId="10" borderId="75" xfId="0" applyNumberFormat="1" applyFill="1" applyBorder="1" applyAlignment="1">
      <alignment horizontal="centerContinuous"/>
    </xf>
    <xf numFmtId="4" fontId="0" fillId="10" borderId="76" xfId="0" applyNumberFormat="1" applyFill="1" applyBorder="1" applyAlignment="1">
      <alignment horizontal="centerContinuous"/>
    </xf>
    <xf numFmtId="0" fontId="0" fillId="10" borderId="77" xfId="0" applyFill="1" applyBorder="1" applyAlignment="1">
      <alignment horizontal="centerContinuous"/>
    </xf>
    <xf numFmtId="0" fontId="0" fillId="10" borderId="78" xfId="0" applyFill="1" applyBorder="1" applyAlignment="1">
      <alignment horizontal="center"/>
    </xf>
    <xf numFmtId="4" fontId="8" fillId="4" borderId="28" xfId="0" applyNumberFormat="1" applyFont="1" applyFill="1" applyBorder="1" applyAlignment="1">
      <alignment horizontal="center"/>
    </xf>
    <xf numFmtId="0" fontId="0" fillId="4" borderId="64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4" fontId="0" fillId="0" borderId="63" xfId="0" applyNumberFormat="1" applyBorder="1" applyAlignment="1">
      <alignment horizontal="centerContinuous"/>
    </xf>
    <xf numFmtId="0" fontId="0" fillId="0" borderId="68" xfId="0" applyBorder="1" applyAlignment="1">
      <alignment horizontal="centerContinuous"/>
    </xf>
    <xf numFmtId="4" fontId="0" fillId="4" borderId="28" xfId="0" applyNumberFormat="1" applyFill="1" applyBorder="1" applyAlignment="1">
      <alignment horizontal="centerContinuous"/>
    </xf>
    <xf numFmtId="0" fontId="0" fillId="4" borderId="69" xfId="0" applyFill="1" applyBorder="1" applyAlignment="1">
      <alignment horizontal="centerContinuous"/>
    </xf>
    <xf numFmtId="4" fontId="0" fillId="0" borderId="28" xfId="0" applyNumberFormat="1" applyBorder="1" applyAlignment="1">
      <alignment horizontal="centerContinuous"/>
    </xf>
    <xf numFmtId="0" fontId="0" fillId="0" borderId="69" xfId="0" applyBorder="1"/>
    <xf numFmtId="0" fontId="0" fillId="0" borderId="29" xfId="0" applyBorder="1"/>
    <xf numFmtId="4" fontId="0" fillId="0" borderId="79" xfId="0" applyNumberFormat="1" applyBorder="1" applyAlignment="1">
      <alignment horizontal="center"/>
    </xf>
    <xf numFmtId="4" fontId="8" fillId="0" borderId="80" xfId="0" applyNumberFormat="1" applyFont="1" applyBorder="1" applyAlignment="1">
      <alignment horizontal="center"/>
    </xf>
    <xf numFmtId="0" fontId="0" fillId="0" borderId="29" xfId="0" applyBorder="1" applyAlignment="1">
      <alignment horizontal="centerContinuous"/>
    </xf>
    <xf numFmtId="164" fontId="8" fillId="0" borderId="0" xfId="0" applyNumberFormat="1" applyFont="1"/>
    <xf numFmtId="0" fontId="0" fillId="0" borderId="81" xfId="0" applyBorder="1"/>
    <xf numFmtId="4" fontId="0" fillId="4" borderId="0" xfId="0" applyNumberFormat="1" applyFill="1" applyBorder="1"/>
    <xf numFmtId="4" fontId="0" fillId="0" borderId="0" xfId="0" applyNumberFormat="1" applyBorder="1"/>
    <xf numFmtId="0" fontId="0" fillId="0" borderId="50" xfId="0" applyBorder="1"/>
    <xf numFmtId="0" fontId="0" fillId="4" borderId="25" xfId="0" applyFill="1" applyBorder="1"/>
    <xf numFmtId="0" fontId="0" fillId="4" borderId="0" xfId="0" applyFill="1" applyBorder="1"/>
    <xf numFmtId="4" fontId="0" fillId="0" borderId="39" xfId="0" applyNumberFormat="1" applyBorder="1"/>
    <xf numFmtId="0" fontId="0" fillId="0" borderId="25" xfId="0" applyBorder="1"/>
    <xf numFmtId="4" fontId="0" fillId="0" borderId="9" xfId="0" applyNumberFormat="1" applyBorder="1"/>
    <xf numFmtId="0" fontId="0" fillId="0" borderId="82" xfId="0" applyBorder="1" applyAlignment="1">
      <alignment horizontal="center"/>
    </xf>
    <xf numFmtId="4" fontId="0" fillId="4" borderId="35" xfId="0" applyNumberFormat="1" applyFill="1" applyBorder="1"/>
    <xf numFmtId="4" fontId="0" fillId="4" borderId="40" xfId="0" applyNumberFormat="1" applyFill="1" applyBorder="1"/>
    <xf numFmtId="3" fontId="0" fillId="0" borderId="52" xfId="0" applyNumberFormat="1" applyBorder="1"/>
    <xf numFmtId="3" fontId="0" fillId="4" borderId="41" xfId="0" applyNumberFormat="1" applyFill="1" applyBorder="1"/>
    <xf numFmtId="3" fontId="0" fillId="4" borderId="35" xfId="0" applyNumberFormat="1" applyFill="1" applyBorder="1"/>
    <xf numFmtId="4" fontId="8" fillId="0" borderId="40" xfId="0" applyNumberFormat="1" applyFont="1" applyBorder="1"/>
    <xf numFmtId="4" fontId="0" fillId="0" borderId="35" xfId="0" applyNumberFormat="1" applyBorder="1"/>
    <xf numFmtId="0" fontId="0" fillId="0" borderId="41" xfId="0" applyBorder="1"/>
    <xf numFmtId="0" fontId="0" fillId="0" borderId="42" xfId="0" applyBorder="1" applyAlignment="1">
      <alignment horizontal="center"/>
    </xf>
    <xf numFmtId="4" fontId="0" fillId="0" borderId="9" xfId="0" applyNumberFormat="1" applyBorder="1" applyAlignment="1">
      <alignment horizontal="centerContinuous"/>
    </xf>
    <xf numFmtId="4" fontId="0" fillId="0" borderId="0" xfId="0" applyNumberFormat="1" applyBorder="1" applyAlignment="1">
      <alignment horizontal="centerContinuous"/>
    </xf>
    <xf numFmtId="0" fontId="0" fillId="0" borderId="10" xfId="0" applyBorder="1" applyAlignment="1">
      <alignment horizontal="centerContinuous"/>
    </xf>
    <xf numFmtId="4" fontId="8" fillId="4" borderId="35" xfId="0" applyNumberFormat="1" applyFont="1" applyFill="1" applyBorder="1"/>
    <xf numFmtId="4" fontId="8" fillId="0" borderId="34" xfId="0" applyNumberFormat="1" applyFont="1" applyBorder="1" applyAlignment="1">
      <alignment horizontal="center"/>
    </xf>
    <xf numFmtId="4" fontId="8" fillId="0" borderId="35" xfId="0" applyNumberFormat="1" applyFont="1" applyBorder="1" applyAlignment="1">
      <alignment horizontal="center"/>
    </xf>
    <xf numFmtId="4" fontId="8" fillId="0" borderId="35" xfId="0" applyNumberFormat="1" applyFont="1" applyBorder="1"/>
    <xf numFmtId="0" fontId="8" fillId="0" borderId="42" xfId="0" applyFont="1" applyBorder="1"/>
    <xf numFmtId="0" fontId="8" fillId="0" borderId="82" xfId="0" applyFont="1" applyBorder="1" applyAlignment="1">
      <alignment horizontal="center"/>
    </xf>
    <xf numFmtId="4" fontId="8" fillId="4" borderId="40" xfId="0" applyNumberFormat="1" applyFont="1" applyFill="1" applyBorder="1"/>
    <xf numFmtId="3" fontId="8" fillId="0" borderId="52" xfId="0" applyNumberFormat="1" applyFont="1" applyBorder="1"/>
    <xf numFmtId="3" fontId="8" fillId="4" borderId="41" xfId="0" applyNumberFormat="1" applyFont="1" applyFill="1" applyBorder="1"/>
    <xf numFmtId="3" fontId="8" fillId="4" borderId="35" xfId="0" applyNumberFormat="1" applyFont="1" applyFill="1" applyBorder="1"/>
    <xf numFmtId="0" fontId="8" fillId="0" borderId="41" xfId="0" applyFont="1" applyBorder="1"/>
    <xf numFmtId="4" fontId="17" fillId="0" borderId="34" xfId="0" applyNumberFormat="1" applyFont="1" applyBorder="1" applyAlignment="1">
      <alignment horizontal="center"/>
    </xf>
    <xf numFmtId="4" fontId="17" fillId="0" borderId="35" xfId="0" applyNumberFormat="1" applyFont="1" applyBorder="1" applyAlignment="1">
      <alignment horizontal="center"/>
    </xf>
    <xf numFmtId="4" fontId="16" fillId="0" borderId="35" xfId="0" applyNumberFormat="1" applyFont="1" applyBorder="1"/>
    <xf numFmtId="164" fontId="0" fillId="0" borderId="0" xfId="0" applyNumberForma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8" fillId="0" borderId="82" xfId="0" applyFont="1" applyFill="1" applyBorder="1" applyAlignment="1">
      <alignment horizontal="center"/>
    </xf>
    <xf numFmtId="4" fontId="8" fillId="0" borderId="35" xfId="0" applyNumberFormat="1" applyFont="1" applyFill="1" applyBorder="1"/>
    <xf numFmtId="3" fontId="8" fillId="0" borderId="52" xfId="0" applyNumberFormat="1" applyFont="1" applyFill="1" applyBorder="1"/>
    <xf numFmtId="3" fontId="8" fillId="0" borderId="41" xfId="0" applyNumberFormat="1" applyFont="1" applyFill="1" applyBorder="1"/>
    <xf numFmtId="3" fontId="8" fillId="0" borderId="35" xfId="0" applyNumberFormat="1" applyFont="1" applyFill="1" applyBorder="1"/>
    <xf numFmtId="0" fontId="8" fillId="0" borderId="41" xfId="0" applyFont="1" applyFill="1" applyBorder="1"/>
    <xf numFmtId="0" fontId="0" fillId="0" borderId="42" xfId="0" applyFill="1" applyBorder="1" applyAlignment="1">
      <alignment horizontal="center"/>
    </xf>
    <xf numFmtId="0" fontId="8" fillId="0" borderId="10" xfId="0" applyFont="1" applyBorder="1"/>
    <xf numFmtId="4" fontId="8" fillId="0" borderId="15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/>
    <xf numFmtId="0" fontId="8" fillId="0" borderId="16" xfId="0" applyFont="1" applyBorder="1"/>
    <xf numFmtId="4" fontId="0" fillId="0" borderId="84" xfId="0" applyNumberFormat="1" applyFill="1" applyBorder="1" applyAlignment="1">
      <alignment horizontal="centerContinuous"/>
    </xf>
    <xf numFmtId="4" fontId="8" fillId="0" borderId="0" xfId="0" applyNumberFormat="1" applyFont="1" applyFill="1" applyBorder="1" applyAlignment="1">
      <alignment horizontal="centerContinuous"/>
    </xf>
    <xf numFmtId="0" fontId="0" fillId="0" borderId="10" xfId="0" applyFill="1" applyBorder="1" applyAlignment="1">
      <alignment horizontal="centerContinuous"/>
    </xf>
    <xf numFmtId="4" fontId="0" fillId="0" borderId="34" xfId="0" applyNumberFormat="1" applyBorder="1" applyAlignment="1">
      <alignment horizontal="center"/>
    </xf>
    <xf numFmtId="4" fontId="0" fillId="0" borderId="34" xfId="0" applyNumberFormat="1" applyBorder="1" applyAlignment="1">
      <alignment horizontal="centerContinuous"/>
    </xf>
    <xf numFmtId="4" fontId="8" fillId="0" borderId="40" xfId="0" applyNumberFormat="1" applyFont="1" applyFill="1" applyBorder="1"/>
    <xf numFmtId="4" fontId="17" fillId="0" borderId="34" xfId="0" applyNumberFormat="1" applyFont="1" applyBorder="1" applyAlignment="1">
      <alignment horizontal="centerContinuous"/>
    </xf>
    <xf numFmtId="4" fontId="16" fillId="0" borderId="35" xfId="0" applyNumberFormat="1" applyFont="1" applyBorder="1" applyAlignment="1">
      <alignment horizontal="center"/>
    </xf>
    <xf numFmtId="0" fontId="17" fillId="0" borderId="42" xfId="0" applyFont="1" applyBorder="1"/>
    <xf numFmtId="4" fontId="0" fillId="0" borderId="15" xfId="0" applyNumberFormat="1" applyBorder="1" applyAlignment="1">
      <alignment horizontal="left"/>
    </xf>
    <xf numFmtId="0" fontId="0" fillId="0" borderId="85" xfId="0" applyBorder="1"/>
    <xf numFmtId="4" fontId="8" fillId="0" borderId="0" xfId="0" applyNumberFormat="1" applyFont="1"/>
    <xf numFmtId="0" fontId="8" fillId="0" borderId="0" xfId="0" applyFont="1"/>
    <xf numFmtId="0" fontId="8" fillId="0" borderId="42" xfId="0" applyFont="1" applyBorder="1" applyAlignment="1">
      <alignment horizontal="center"/>
    </xf>
    <xf numFmtId="4" fontId="8" fillId="0" borderId="9" xfId="0" applyNumberFormat="1" applyFont="1" applyBorder="1"/>
    <xf numFmtId="4" fontId="8" fillId="0" borderId="0" xfId="0" applyNumberFormat="1" applyFont="1" applyBorder="1"/>
    <xf numFmtId="0" fontId="8" fillId="0" borderId="10" xfId="0" applyFont="1" applyBorder="1" applyAlignment="1">
      <alignment horizontal="centerContinuous"/>
    </xf>
    <xf numFmtId="4" fontId="8" fillId="0" borderId="34" xfId="0" applyNumberFormat="1" applyFont="1" applyBorder="1"/>
    <xf numFmtId="0" fontId="18" fillId="0" borderId="42" xfId="0" applyFont="1" applyBorder="1" applyAlignment="1">
      <alignment horizontal="centerContinuous"/>
    </xf>
    <xf numFmtId="4" fontId="8" fillId="0" borderId="9" xfId="0" applyNumberFormat="1" applyFont="1" applyBorder="1" applyAlignment="1">
      <alignment horizontal="centerContinuous"/>
    </xf>
    <xf numFmtId="4" fontId="8" fillId="0" borderId="0" xfId="0" applyNumberFormat="1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4" fontId="16" fillId="0" borderId="34" xfId="0" applyNumberFormat="1" applyFont="1" applyBorder="1"/>
    <xf numFmtId="4" fontId="8" fillId="0" borderId="15" xfId="0" applyNumberFormat="1" applyFont="1" applyBorder="1"/>
    <xf numFmtId="0" fontId="18" fillId="0" borderId="16" xfId="0" applyFont="1" applyBorder="1"/>
    <xf numFmtId="3" fontId="8" fillId="4" borderId="52" xfId="0" applyNumberFormat="1" applyFont="1" applyFill="1" applyBorder="1"/>
    <xf numFmtId="4" fontId="0" fillId="0" borderId="0" xfId="0" applyNumberFormat="1" applyBorder="1" applyAlignment="1">
      <alignment horizontal="center"/>
    </xf>
    <xf numFmtId="4" fontId="0" fillId="0" borderId="9" xfId="0" applyNumberFormat="1" applyFill="1" applyBorder="1" applyAlignment="1">
      <alignment horizontal="center"/>
    </xf>
    <xf numFmtId="4" fontId="0" fillId="0" borderId="10" xfId="0" applyNumberFormat="1" applyFill="1" applyBorder="1" applyAlignment="1">
      <alignment horizontal="center"/>
    </xf>
    <xf numFmtId="4" fontId="8" fillId="0" borderId="0" xfId="0" applyNumberFormat="1" applyFont="1" applyBorder="1" applyAlignment="1">
      <alignment horizontal="right"/>
    </xf>
    <xf numFmtId="0" fontId="8" fillId="0" borderId="86" xfId="0" applyFont="1" applyBorder="1"/>
    <xf numFmtId="4" fontId="0" fillId="0" borderId="87" xfId="0" applyNumberFormat="1" applyBorder="1"/>
    <xf numFmtId="4" fontId="0" fillId="0" borderId="88" xfId="0" applyNumberFormat="1" applyBorder="1"/>
    <xf numFmtId="4" fontId="8" fillId="0" borderId="88" xfId="0" applyNumberFormat="1" applyFont="1" applyBorder="1" applyAlignment="1">
      <alignment horizontal="right"/>
    </xf>
    <xf numFmtId="0" fontId="0" fillId="0" borderId="89" xfId="0" applyBorder="1"/>
    <xf numFmtId="4" fontId="8" fillId="0" borderId="88" xfId="0" applyNumberFormat="1" applyFont="1" applyBorder="1"/>
    <xf numFmtId="4" fontId="0" fillId="0" borderId="15" xfId="0" applyNumberFormat="1" applyBorder="1"/>
    <xf numFmtId="4" fontId="13" fillId="0" borderId="1" xfId="0" applyNumberFormat="1" applyFont="1" applyBorder="1"/>
    <xf numFmtId="4" fontId="0" fillId="0" borderId="1" xfId="0" applyNumberFormat="1" applyBorder="1"/>
    <xf numFmtId="4" fontId="0" fillId="0" borderId="90" xfId="0" applyNumberFormat="1" applyBorder="1"/>
    <xf numFmtId="4" fontId="0" fillId="0" borderId="91" xfId="0" applyNumberFormat="1" applyBorder="1"/>
    <xf numFmtId="0" fontId="0" fillId="0" borderId="92" xfId="0" applyBorder="1"/>
    <xf numFmtId="0" fontId="8" fillId="0" borderId="25" xfId="0" applyFont="1" applyBorder="1"/>
    <xf numFmtId="0" fontId="15" fillId="0" borderId="0" xfId="0" applyFont="1" applyBorder="1"/>
    <xf numFmtId="0" fontId="8" fillId="0" borderId="0" xfId="0" applyFont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2" fillId="0" borderId="0" xfId="0" applyFont="1" applyFill="1" applyBorder="1"/>
    <xf numFmtId="0" fontId="15" fillId="0" borderId="0" xfId="0" applyFont="1" applyFill="1"/>
    <xf numFmtId="4" fontId="15" fillId="0" borderId="0" xfId="0" applyNumberFormat="1" applyFont="1" applyFill="1"/>
    <xf numFmtId="0" fontId="23" fillId="0" borderId="0" xfId="0" applyFont="1" applyFill="1"/>
    <xf numFmtId="4" fontId="23" fillId="0" borderId="0" xfId="0" applyNumberFormat="1" applyFont="1" applyFill="1"/>
    <xf numFmtId="0" fontId="23" fillId="0" borderId="0" xfId="0" applyFont="1" applyFill="1" applyBorder="1"/>
    <xf numFmtId="0" fontId="23" fillId="0" borderId="8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4" fontId="24" fillId="3" borderId="5" xfId="0" applyNumberFormat="1" applyFont="1" applyFill="1" applyBorder="1" applyAlignment="1">
      <alignment horizontal="center"/>
    </xf>
    <xf numFmtId="4" fontId="24" fillId="5" borderId="6" xfId="0" applyNumberFormat="1" applyFont="1" applyFill="1" applyBorder="1" applyAlignment="1">
      <alignment horizontal="center"/>
    </xf>
    <xf numFmtId="4" fontId="24" fillId="5" borderId="7" xfId="0" applyNumberFormat="1" applyFont="1" applyFill="1" applyBorder="1" applyAlignment="1">
      <alignment horizontal="center"/>
    </xf>
    <xf numFmtId="4" fontId="24" fillId="4" borderId="8" xfId="0" applyNumberFormat="1" applyFont="1" applyFill="1" applyBorder="1" applyAlignment="1">
      <alignment horizontal="center"/>
    </xf>
    <xf numFmtId="4" fontId="24" fillId="3" borderId="8" xfId="0" applyNumberFormat="1" applyFont="1" applyFill="1" applyBorder="1" applyAlignment="1">
      <alignment horizontal="center"/>
    </xf>
    <xf numFmtId="4" fontId="24" fillId="5" borderId="4" xfId="0" applyNumberFormat="1" applyFont="1" applyFill="1" applyBorder="1" applyAlignment="1">
      <alignment horizontal="center"/>
    </xf>
    <xf numFmtId="0" fontId="24" fillId="0" borderId="14" xfId="0" applyFont="1" applyFill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4" fontId="24" fillId="3" borderId="11" xfId="0" applyNumberFormat="1" applyFont="1" applyFill="1" applyBorder="1" applyAlignment="1">
      <alignment horizontal="center"/>
    </xf>
    <xf numFmtId="4" fontId="24" fillId="5" borderId="12" xfId="0" applyNumberFormat="1" applyFont="1" applyFill="1" applyBorder="1" applyAlignment="1">
      <alignment horizontal="center"/>
    </xf>
    <xf numFmtId="4" fontId="24" fillId="5" borderId="13" xfId="0" applyNumberFormat="1" applyFont="1" applyFill="1" applyBorder="1" applyAlignment="1">
      <alignment horizontal="center"/>
    </xf>
    <xf numFmtId="4" fontId="24" fillId="4" borderId="14" xfId="0" applyNumberFormat="1" applyFont="1" applyFill="1" applyBorder="1" applyAlignment="1">
      <alignment horizontal="center"/>
    </xf>
    <xf numFmtId="4" fontId="24" fillId="3" borderId="14" xfId="0" applyNumberFormat="1" applyFont="1" applyFill="1" applyBorder="1" applyAlignment="1">
      <alignment horizontal="center"/>
    </xf>
    <xf numFmtId="4" fontId="24" fillId="5" borderId="10" xfId="0" applyNumberFormat="1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4" fontId="24" fillId="3" borderId="17" xfId="0" applyNumberFormat="1" applyFont="1" applyFill="1" applyBorder="1" applyAlignment="1">
      <alignment horizontal="center"/>
    </xf>
    <xf numFmtId="4" fontId="24" fillId="5" borderId="18" xfId="0" applyNumberFormat="1" applyFont="1" applyFill="1" applyBorder="1" applyAlignment="1">
      <alignment horizontal="center"/>
    </xf>
    <xf numFmtId="4" fontId="24" fillId="5" borderId="19" xfId="0" applyNumberFormat="1" applyFont="1" applyFill="1" applyBorder="1" applyAlignment="1">
      <alignment horizontal="center"/>
    </xf>
    <xf numFmtId="4" fontId="24" fillId="4" borderId="20" xfId="0" applyNumberFormat="1" applyFont="1" applyFill="1" applyBorder="1" applyAlignment="1">
      <alignment horizontal="center"/>
    </xf>
    <xf numFmtId="4" fontId="24" fillId="3" borderId="20" xfId="0" applyNumberFormat="1" applyFont="1" applyFill="1" applyBorder="1" applyAlignment="1">
      <alignment horizontal="center"/>
    </xf>
    <xf numFmtId="4" fontId="24" fillId="5" borderId="16" xfId="0" applyNumberFormat="1" applyFont="1" applyFill="1" applyBorder="1" applyAlignment="1">
      <alignment horizontal="center"/>
    </xf>
    <xf numFmtId="0" fontId="13" fillId="0" borderId="0" xfId="0" applyFont="1"/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4" fontId="15" fillId="3" borderId="5" xfId="0" applyNumberFormat="1" applyFont="1" applyFill="1" applyBorder="1" applyAlignment="1">
      <alignment horizontal="center"/>
    </xf>
    <xf numFmtId="4" fontId="15" fillId="5" borderId="6" xfId="0" applyNumberFormat="1" applyFont="1" applyFill="1" applyBorder="1" applyAlignment="1">
      <alignment horizontal="center"/>
    </xf>
    <xf numFmtId="4" fontId="15" fillId="5" borderId="7" xfId="0" applyNumberFormat="1" applyFont="1" applyFill="1" applyBorder="1" applyAlignment="1">
      <alignment horizontal="center"/>
    </xf>
    <xf numFmtId="4" fontId="15" fillId="5" borderId="12" xfId="0" applyNumberFormat="1" applyFont="1" applyFill="1" applyBorder="1" applyAlignment="1">
      <alignment horizontal="center"/>
    </xf>
    <xf numFmtId="4" fontId="15" fillId="0" borderId="8" xfId="0" applyNumberFormat="1" applyFont="1" applyFill="1" applyBorder="1" applyAlignment="1">
      <alignment horizontal="center"/>
    </xf>
    <xf numFmtId="4" fontId="15" fillId="3" borderId="8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24" fillId="0" borderId="9" xfId="0" applyFont="1" applyFill="1" applyBorder="1"/>
    <xf numFmtId="0" fontId="24" fillId="0" borderId="0" xfId="0" applyFont="1" applyFill="1" applyBorder="1" applyAlignment="1">
      <alignment horizontal="center"/>
    </xf>
    <xf numFmtId="4" fontId="15" fillId="3" borderId="11" xfId="0" applyNumberFormat="1" applyFont="1" applyFill="1" applyBorder="1" applyAlignment="1">
      <alignment horizontal="center"/>
    </xf>
    <xf numFmtId="4" fontId="15" fillId="5" borderId="10" xfId="0" applyNumberFormat="1" applyFont="1" applyFill="1" applyBorder="1" applyAlignment="1">
      <alignment horizontal="center"/>
    </xf>
    <xf numFmtId="4" fontId="15" fillId="5" borderId="13" xfId="0" applyNumberFormat="1" applyFont="1" applyFill="1" applyBorder="1" applyAlignment="1">
      <alignment horizontal="center"/>
    </xf>
    <xf numFmtId="4" fontId="15" fillId="0" borderId="14" xfId="0" applyNumberFormat="1" applyFont="1" applyFill="1" applyBorder="1" applyAlignment="1">
      <alignment horizontal="center"/>
    </xf>
    <xf numFmtId="4" fontId="15" fillId="3" borderId="14" xfId="0" applyNumberFormat="1" applyFont="1" applyFill="1" applyBorder="1" applyAlignment="1">
      <alignment horizontal="center"/>
    </xf>
    <xf numFmtId="0" fontId="13" fillId="0" borderId="9" xfId="0" applyNumberFormat="1" applyFont="1" applyFill="1" applyBorder="1" applyAlignment="1"/>
    <xf numFmtId="10" fontId="13" fillId="0" borderId="0" xfId="0" applyNumberFormat="1" applyFont="1" applyFill="1" applyBorder="1" applyAlignment="1"/>
    <xf numFmtId="0" fontId="13" fillId="0" borderId="15" xfId="0" applyFont="1" applyFill="1" applyBorder="1"/>
    <xf numFmtId="0" fontId="24" fillId="0" borderId="1" xfId="0" applyFont="1" applyFill="1" applyBorder="1" applyAlignment="1">
      <alignment horizontal="center"/>
    </xf>
    <xf numFmtId="4" fontId="15" fillId="3" borderId="17" xfId="0" applyNumberFormat="1" applyFont="1" applyFill="1" applyBorder="1" applyAlignment="1">
      <alignment horizontal="center"/>
    </xf>
    <xf numFmtId="4" fontId="15" fillId="5" borderId="18" xfId="0" applyNumberFormat="1" applyFont="1" applyFill="1" applyBorder="1" applyAlignment="1">
      <alignment horizontal="center"/>
    </xf>
    <xf numFmtId="4" fontId="15" fillId="5" borderId="16" xfId="0" applyNumberFormat="1" applyFont="1" applyFill="1" applyBorder="1" applyAlignment="1">
      <alignment horizontal="center"/>
    </xf>
    <xf numFmtId="0" fontId="24" fillId="0" borderId="15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4" fontId="15" fillId="5" borderId="19" xfId="0" applyNumberFormat="1" applyFont="1" applyFill="1" applyBorder="1" applyAlignment="1">
      <alignment horizontal="center"/>
    </xf>
    <xf numFmtId="4" fontId="15" fillId="0" borderId="20" xfId="0" applyNumberFormat="1" applyFont="1" applyFill="1" applyBorder="1" applyAlignment="1">
      <alignment horizontal="center"/>
    </xf>
    <xf numFmtId="4" fontId="15" fillId="3" borderId="20" xfId="0" applyNumberFormat="1" applyFont="1" applyFill="1" applyBorder="1" applyAlignment="1">
      <alignment horizontal="center"/>
    </xf>
    <xf numFmtId="0" fontId="24" fillId="0" borderId="0" xfId="0" applyFont="1" applyFill="1" applyBorder="1"/>
    <xf numFmtId="4" fontId="24" fillId="3" borderId="0" xfId="0" applyNumberFormat="1" applyFont="1" applyFill="1" applyBorder="1" applyAlignment="1">
      <alignment horizontal="center"/>
    </xf>
    <xf numFmtId="4" fontId="24" fillId="0" borderId="3" xfId="0" applyNumberFormat="1" applyFont="1" applyFill="1" applyBorder="1" applyAlignment="1">
      <alignment horizontal="center"/>
    </xf>
    <xf numFmtId="4" fontId="24" fillId="0" borderId="0" xfId="0" applyNumberFormat="1" applyFont="1" applyFill="1" applyBorder="1" applyAlignment="1">
      <alignment horizontal="center"/>
    </xf>
    <xf numFmtId="4" fontId="24" fillId="4" borderId="0" xfId="0" applyNumberFormat="1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4" fontId="23" fillId="0" borderId="0" xfId="0" applyNumberFormat="1" applyFont="1" applyFill="1" applyAlignment="1">
      <alignment horizontal="center"/>
    </xf>
    <xf numFmtId="3" fontId="23" fillId="0" borderId="0" xfId="0" applyNumberFormat="1" applyFont="1" applyFill="1" applyAlignment="1">
      <alignment horizontal="center"/>
    </xf>
    <xf numFmtId="4" fontId="23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indent="2"/>
    </xf>
    <xf numFmtId="0" fontId="26" fillId="0" borderId="0" xfId="0" applyFont="1" applyFill="1"/>
    <xf numFmtId="0" fontId="15" fillId="0" borderId="2" xfId="0" applyFont="1" applyFill="1" applyBorder="1"/>
    <xf numFmtId="0" fontId="8" fillId="0" borderId="3" xfId="0" applyFont="1" applyBorder="1"/>
    <xf numFmtId="0" fontId="23" fillId="0" borderId="3" xfId="0" applyFont="1" applyFill="1" applyBorder="1" applyAlignment="1">
      <alignment horizontal="center"/>
    </xf>
    <xf numFmtId="4" fontId="23" fillId="0" borderId="3" xfId="0" applyNumberFormat="1" applyFont="1" applyFill="1" applyBorder="1" applyAlignment="1">
      <alignment horizontal="center"/>
    </xf>
    <xf numFmtId="3" fontId="23" fillId="0" borderId="3" xfId="0" applyNumberFormat="1" applyFont="1" applyFill="1" applyBorder="1" applyAlignment="1">
      <alignment horizontal="center"/>
    </xf>
    <xf numFmtId="4" fontId="25" fillId="0" borderId="3" xfId="0" applyNumberFormat="1" applyFont="1" applyFill="1" applyBorder="1" applyAlignment="1">
      <alignment horizontal="right"/>
    </xf>
    <xf numFmtId="4" fontId="8" fillId="0" borderId="3" xfId="0" applyNumberFormat="1" applyFont="1" applyBorder="1"/>
    <xf numFmtId="4" fontId="15" fillId="4" borderId="21" xfId="0" applyNumberFormat="1" applyFont="1" applyFill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23" fillId="0" borderId="9" xfId="0" applyFont="1" applyFill="1" applyBorder="1" applyAlignment="1">
      <alignment horizontal="center"/>
    </xf>
    <xf numFmtId="4" fontId="15" fillId="4" borderId="23" xfId="0" applyNumberFormat="1" applyFont="1" applyFill="1" applyBorder="1" applyAlignment="1">
      <alignment horizontal="center"/>
    </xf>
    <xf numFmtId="0" fontId="15" fillId="0" borderId="24" xfId="0" applyFont="1" applyBorder="1" applyAlignment="1">
      <alignment horizontal="center"/>
    </xf>
    <xf numFmtId="4" fontId="15" fillId="4" borderId="0" xfId="0" applyNumberFormat="1" applyFont="1" applyFill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5" fillId="0" borderId="9" xfId="0" applyFont="1" applyFill="1" applyBorder="1" applyAlignment="1">
      <alignment horizontal="left" indent="1"/>
    </xf>
    <xf numFmtId="0" fontId="15" fillId="0" borderId="0" xfId="0" applyFont="1" applyFill="1" applyBorder="1" applyAlignment="1">
      <alignment horizontal="center"/>
    </xf>
    <xf numFmtId="4" fontId="15" fillId="0" borderId="0" xfId="0" applyNumberFormat="1" applyFon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3" fontId="15" fillId="0" borderId="0" xfId="0" applyNumberFormat="1" applyFont="1" applyFill="1" applyAlignment="1">
      <alignment horizontal="right"/>
    </xf>
    <xf numFmtId="4" fontId="15" fillId="4" borderId="25" xfId="0" applyNumberFormat="1" applyFont="1" applyFill="1" applyBorder="1" applyAlignment="1">
      <alignment horizontal="center"/>
    </xf>
    <xf numFmtId="2" fontId="15" fillId="0" borderId="26" xfId="0" applyNumberFormat="1" applyFont="1" applyBorder="1" applyAlignment="1">
      <alignment horizontal="center"/>
    </xf>
    <xf numFmtId="0" fontId="15" fillId="0" borderId="0" xfId="0" applyFont="1" applyFill="1" applyAlignment="1">
      <alignment horizontal="center"/>
    </xf>
    <xf numFmtId="4" fontId="15" fillId="0" borderId="0" xfId="0" applyNumberFormat="1" applyFont="1" applyFill="1" applyAlignment="1">
      <alignment horizontal="center"/>
    </xf>
    <xf numFmtId="3" fontId="15" fillId="0" borderId="0" xfId="0" applyNumberFormat="1" applyFont="1" applyFill="1" applyAlignment="1">
      <alignment horizontal="center"/>
    </xf>
    <xf numFmtId="0" fontId="8" fillId="0" borderId="26" xfId="0" applyFont="1" applyBorder="1"/>
    <xf numFmtId="4" fontId="15" fillId="4" borderId="25" xfId="0" applyNumberFormat="1" applyFont="1" applyFill="1" applyBorder="1" applyAlignment="1">
      <alignment horizontal="center" vertical="center"/>
    </xf>
    <xf numFmtId="2" fontId="15" fillId="0" borderId="26" xfId="0" applyNumberFormat="1" applyFont="1" applyBorder="1" applyAlignment="1">
      <alignment horizontal="center" vertical="center"/>
    </xf>
    <xf numFmtId="3" fontId="15" fillId="0" borderId="0" xfId="0" applyNumberFormat="1" applyFont="1" applyFill="1"/>
    <xf numFmtId="2" fontId="15" fillId="0" borderId="26" xfId="0" quotePrefix="1" applyNumberFormat="1" applyFont="1" applyBorder="1" applyAlignment="1">
      <alignment horizontal="center"/>
    </xf>
    <xf numFmtId="0" fontId="15" fillId="0" borderId="9" xfId="0" applyFont="1" applyFill="1" applyBorder="1"/>
    <xf numFmtId="0" fontId="25" fillId="0" borderId="9" xfId="0" applyFont="1" applyFill="1" applyBorder="1"/>
    <xf numFmtId="0" fontId="15" fillId="0" borderId="15" xfId="0" applyFont="1" applyFill="1" applyBorder="1"/>
    <xf numFmtId="0" fontId="8" fillId="0" borderId="1" xfId="0" applyFont="1" applyBorder="1"/>
    <xf numFmtId="0" fontId="27" fillId="0" borderId="1" xfId="0" applyFont="1" applyFill="1" applyBorder="1"/>
    <xf numFmtId="4" fontId="27" fillId="0" borderId="1" xfId="0" applyNumberFormat="1" applyFont="1" applyFill="1" applyBorder="1"/>
    <xf numFmtId="3" fontId="15" fillId="0" borderId="1" xfId="0" applyNumberFormat="1" applyFont="1" applyFill="1" applyBorder="1" applyAlignment="1">
      <alignment horizontal="right"/>
    </xf>
    <xf numFmtId="4" fontId="15" fillId="4" borderId="1" xfId="0" applyNumberFormat="1" applyFont="1" applyFill="1" applyBorder="1" applyAlignment="1">
      <alignment horizontal="center"/>
    </xf>
    <xf numFmtId="0" fontId="8" fillId="0" borderId="24" xfId="0" applyFont="1" applyBorder="1"/>
    <xf numFmtId="0" fontId="8" fillId="0" borderId="0" xfId="0" applyFont="1" applyBorder="1"/>
    <xf numFmtId="0" fontId="28" fillId="0" borderId="0" xfId="0" applyFont="1" applyFill="1" applyBorder="1"/>
    <xf numFmtId="4" fontId="28" fillId="0" borderId="0" xfId="0" applyNumberFormat="1" applyFont="1" applyFill="1" applyBorder="1"/>
    <xf numFmtId="3" fontId="23" fillId="0" borderId="0" xfId="0" applyNumberFormat="1" applyFont="1" applyFill="1" applyBorder="1" applyAlignment="1">
      <alignment horizontal="right"/>
    </xf>
    <xf numFmtId="4" fontId="23" fillId="4" borderId="0" xfId="0" applyNumberFormat="1" applyFont="1" applyFill="1" applyBorder="1" applyAlignment="1">
      <alignment horizontal="center"/>
    </xf>
    <xf numFmtId="4" fontId="23" fillId="4" borderId="0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" fontId="8" fillId="0" borderId="9" xfId="0" applyNumberFormat="1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4" fontId="8" fillId="0" borderId="49" xfId="0" applyNumberFormat="1" applyFont="1" applyBorder="1" applyAlignment="1">
      <alignment horizontal="center" vertical="center"/>
    </xf>
    <xf numFmtId="4" fontId="0" fillId="8" borderId="49" xfId="0" applyNumberFormat="1" applyFill="1" applyBorder="1" applyAlignment="1">
      <alignment horizontal="center"/>
    </xf>
    <xf numFmtId="4" fontId="8" fillId="9" borderId="57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15" fillId="0" borderId="0" xfId="0" applyNumberFormat="1" applyFont="1" applyBorder="1" applyAlignment="1">
      <alignment horizontal="left" vertical="center"/>
    </xf>
    <xf numFmtId="4" fontId="10" fillId="0" borderId="14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Alignment="1">
      <alignment horizontal="left" indent="1"/>
    </xf>
    <xf numFmtId="0" fontId="29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3" fillId="5" borderId="5" xfId="0" applyNumberFormat="1" applyFont="1" applyFill="1" applyBorder="1" applyAlignment="1">
      <alignment horizontal="center"/>
    </xf>
    <xf numFmtId="4" fontId="3" fillId="5" borderId="7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/>
    </xf>
    <xf numFmtId="0" fontId="11" fillId="7" borderId="0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4" fontId="8" fillId="7" borderId="49" xfId="0" applyNumberFormat="1" applyFont="1" applyFill="1" applyBorder="1" applyAlignment="1">
      <alignment horizontal="center"/>
    </xf>
    <xf numFmtId="4" fontId="0" fillId="7" borderId="0" xfId="0" applyNumberFormat="1" applyFill="1" applyBorder="1" applyAlignment="1">
      <alignment horizontal="center"/>
    </xf>
    <xf numFmtId="4" fontId="0" fillId="7" borderId="50" xfId="0" applyNumberFormat="1" applyFill="1" applyBorder="1" applyAlignment="1">
      <alignment horizontal="center"/>
    </xf>
    <xf numFmtId="4" fontId="0" fillId="8" borderId="0" xfId="0" applyNumberFormat="1" applyFill="1" applyBorder="1" applyAlignment="1">
      <alignment horizontal="center"/>
    </xf>
    <xf numFmtId="4" fontId="0" fillId="8" borderId="39" xfId="0" applyNumberFormat="1" applyFill="1" applyBorder="1" applyAlignment="1">
      <alignment horizontal="center"/>
    </xf>
    <xf numFmtId="4" fontId="0" fillId="8" borderId="25" xfId="0" applyNumberFormat="1" applyFill="1" applyBorder="1" applyAlignment="1">
      <alignment horizontal="center"/>
    </xf>
    <xf numFmtId="4" fontId="12" fillId="8" borderId="39" xfId="0" applyNumberFormat="1" applyFont="1" applyFill="1" applyBorder="1" applyAlignment="1">
      <alignment horizontal="center"/>
    </xf>
    <xf numFmtId="4" fontId="12" fillId="8" borderId="0" xfId="0" applyNumberFormat="1" applyFont="1" applyFill="1" applyBorder="1" applyAlignment="1">
      <alignment horizontal="center"/>
    </xf>
    <xf numFmtId="4" fontId="12" fillId="8" borderId="25" xfId="0" applyNumberFormat="1" applyFont="1" applyFill="1" applyBorder="1" applyAlignment="1">
      <alignment horizontal="center"/>
    </xf>
    <xf numFmtId="4" fontId="8" fillId="8" borderId="39" xfId="0" applyNumberFormat="1" applyFont="1" applyFill="1" applyBorder="1" applyAlignment="1">
      <alignment horizontal="center"/>
    </xf>
    <xf numFmtId="4" fontId="8" fillId="8" borderId="0" xfId="0" applyNumberFormat="1" applyFont="1" applyFill="1" applyBorder="1" applyAlignment="1">
      <alignment horizontal="center"/>
    </xf>
    <xf numFmtId="4" fontId="8" fillId="8" borderId="25" xfId="0" applyNumberFormat="1" applyFont="1" applyFill="1" applyBorder="1" applyAlignment="1">
      <alignment horizontal="center"/>
    </xf>
    <xf numFmtId="4" fontId="8" fillId="8" borderId="50" xfId="0" applyNumberFormat="1" applyFont="1" applyFill="1" applyBorder="1" applyAlignment="1">
      <alignment horizontal="center"/>
    </xf>
    <xf numFmtId="4" fontId="8" fillId="8" borderId="35" xfId="0" applyNumberFormat="1" applyFont="1" applyFill="1" applyBorder="1" applyAlignment="1">
      <alignment horizontal="center"/>
    </xf>
    <xf numFmtId="4" fontId="0" fillId="9" borderId="44" xfId="0" applyNumberFormat="1" applyFill="1" applyBorder="1" applyAlignment="1">
      <alignment horizontal="center" vertical="center"/>
    </xf>
    <xf numFmtId="4" fontId="0" fillId="9" borderId="54" xfId="0" applyNumberFormat="1" applyFill="1" applyBorder="1" applyAlignment="1">
      <alignment horizontal="center" vertical="center"/>
    </xf>
    <xf numFmtId="4" fontId="12" fillId="9" borderId="46" xfId="0" applyNumberFormat="1" applyFont="1" applyFill="1" applyBorder="1" applyAlignment="1">
      <alignment horizontal="center" vertical="center"/>
    </xf>
    <xf numFmtId="4" fontId="12" fillId="9" borderId="54" xfId="0" applyNumberFormat="1" applyFont="1" applyFill="1" applyBorder="1" applyAlignment="1">
      <alignment horizontal="center" vertical="center"/>
    </xf>
    <xf numFmtId="4" fontId="0" fillId="9" borderId="46" xfId="0" applyNumberFormat="1" applyFill="1" applyBorder="1" applyAlignment="1">
      <alignment horizontal="center" vertical="center"/>
    </xf>
    <xf numFmtId="4" fontId="8" fillId="9" borderId="46" xfId="0" applyNumberFormat="1" applyFont="1" applyFill="1" applyBorder="1" applyAlignment="1">
      <alignment horizontal="center" vertical="center"/>
    </xf>
    <xf numFmtId="4" fontId="8" fillId="8" borderId="47" xfId="0" applyNumberFormat="1" applyFont="1" applyFill="1" applyBorder="1" applyAlignment="1">
      <alignment horizontal="center"/>
    </xf>
    <xf numFmtId="4" fontId="8" fillId="8" borderId="38" xfId="0" applyNumberFormat="1" applyFont="1" applyFill="1" applyBorder="1" applyAlignment="1">
      <alignment horizontal="center"/>
    </xf>
    <xf numFmtId="4" fontId="8" fillId="8" borderId="48" xfId="0" applyNumberFormat="1" applyFont="1" applyFill="1" applyBorder="1" applyAlignment="1">
      <alignment horizontal="center"/>
    </xf>
    <xf numFmtId="4" fontId="8" fillId="8" borderId="49" xfId="0" applyNumberFormat="1" applyFont="1" applyFill="1" applyBorder="1" applyAlignment="1">
      <alignment horizontal="center"/>
    </xf>
    <xf numFmtId="4" fontId="8" fillId="9" borderId="56" xfId="0" applyNumberFormat="1" applyFont="1" applyFill="1" applyBorder="1" applyAlignment="1">
      <alignment horizontal="center" vertical="center"/>
    </xf>
    <xf numFmtId="4" fontId="8" fillId="9" borderId="58" xfId="0" applyNumberFormat="1" applyFont="1" applyFill="1" applyBorder="1" applyAlignment="1">
      <alignment horizontal="center" vertical="center"/>
    </xf>
    <xf numFmtId="4" fontId="8" fillId="0" borderId="53" xfId="0" applyNumberFormat="1" applyFont="1" applyBorder="1" applyAlignment="1">
      <alignment horizontal="center" vertical="center"/>
    </xf>
    <xf numFmtId="4" fontId="8" fillId="0" borderId="51" xfId="0" applyNumberFormat="1" applyFont="1" applyBorder="1" applyAlignment="1">
      <alignment horizontal="center" vertical="center"/>
    </xf>
    <xf numFmtId="4" fontId="8" fillId="0" borderId="49" xfId="0" applyNumberFormat="1" applyFont="1" applyBorder="1" applyAlignment="1">
      <alignment horizontal="center" vertical="center"/>
    </xf>
    <xf numFmtId="4" fontId="8" fillId="9" borderId="67" xfId="0" applyNumberFormat="1" applyFont="1" applyFill="1" applyBorder="1" applyAlignment="1">
      <alignment horizontal="center" vertical="center"/>
    </xf>
    <xf numFmtId="4" fontId="8" fillId="9" borderId="57" xfId="0" applyNumberFormat="1" applyFont="1" applyFill="1" applyBorder="1" applyAlignment="1">
      <alignment horizontal="center" vertical="center"/>
    </xf>
    <xf numFmtId="1" fontId="0" fillId="0" borderId="67" xfId="0" applyNumberFormat="1" applyBorder="1" applyAlignment="1">
      <alignment horizontal="center" vertical="center"/>
    </xf>
    <xf numFmtId="1" fontId="0" fillId="0" borderId="57" xfId="0" applyNumberFormat="1" applyBorder="1" applyAlignment="1">
      <alignment horizontal="center" vertical="center"/>
    </xf>
    <xf numFmtId="1" fontId="0" fillId="0" borderId="61" xfId="0" applyNumberFormat="1" applyBorder="1" applyAlignment="1">
      <alignment horizontal="center" vertical="center"/>
    </xf>
    <xf numFmtId="1" fontId="0" fillId="0" borderId="64" xfId="0" applyNumberFormat="1" applyBorder="1" applyAlignment="1">
      <alignment horizontal="center" vertical="center"/>
    </xf>
    <xf numFmtId="4" fontId="17" fillId="0" borderId="43" xfId="0" applyNumberFormat="1" applyFont="1" applyBorder="1" applyAlignment="1">
      <alignment horizontal="center"/>
    </xf>
    <xf numFmtId="4" fontId="17" fillId="0" borderId="44" xfId="0" applyNumberFormat="1" applyFont="1" applyBorder="1" applyAlignment="1">
      <alignment horizontal="center"/>
    </xf>
    <xf numFmtId="4" fontId="17" fillId="0" borderId="83" xfId="0" applyNumberFormat="1" applyFont="1" applyBorder="1" applyAlignment="1">
      <alignment horizontal="center"/>
    </xf>
    <xf numFmtId="4" fontId="8" fillId="10" borderId="71" xfId="0" applyNumberFormat="1" applyFont="1" applyFill="1" applyBorder="1" applyAlignment="1">
      <alignment horizontal="center"/>
    </xf>
    <xf numFmtId="4" fontId="8" fillId="10" borderId="72" xfId="0" applyNumberFormat="1" applyFont="1" applyFill="1" applyBorder="1" applyAlignment="1">
      <alignment horizontal="center"/>
    </xf>
    <xf numFmtId="4" fontId="8" fillId="10" borderId="73" xfId="0" applyNumberFormat="1" applyFont="1" applyFill="1" applyBorder="1" applyAlignment="1">
      <alignment horizontal="center"/>
    </xf>
    <xf numFmtId="4" fontId="0" fillId="4" borderId="63" xfId="0" applyNumberFormat="1" applyFill="1" applyBorder="1" applyAlignment="1">
      <alignment horizontal="center"/>
    </xf>
    <xf numFmtId="4" fontId="0" fillId="4" borderId="64" xfId="0" applyNumberFormat="1" applyFill="1" applyBorder="1" applyAlignment="1">
      <alignment horizontal="center"/>
    </xf>
    <xf numFmtId="4" fontId="0" fillId="0" borderId="63" xfId="0" applyNumberFormat="1" applyBorder="1" applyAlignment="1">
      <alignment horizontal="center"/>
    </xf>
    <xf numFmtId="4" fontId="0" fillId="0" borderId="66" xfId="0" applyNumberFormat="1" applyBorder="1" applyAlignment="1">
      <alignment horizontal="center"/>
    </xf>
    <xf numFmtId="4" fontId="8" fillId="0" borderId="43" xfId="0" applyNumberFormat="1" applyFont="1" applyBorder="1" applyAlignment="1">
      <alignment horizontal="center"/>
    </xf>
    <xf numFmtId="4" fontId="8" fillId="0" borderId="44" xfId="0" applyNumberFormat="1" applyFont="1" applyBorder="1" applyAlignment="1">
      <alignment horizontal="center"/>
    </xf>
    <xf numFmtId="4" fontId="8" fillId="0" borderId="83" xfId="0" applyNumberFormat="1" applyFont="1" applyBorder="1" applyAlignment="1">
      <alignment horizontal="center"/>
    </xf>
    <xf numFmtId="4" fontId="0" fillId="10" borderId="75" xfId="0" applyNumberFormat="1" applyFill="1" applyBorder="1" applyAlignment="1">
      <alignment horizontal="center"/>
    </xf>
    <xf numFmtId="4" fontId="0" fillId="10" borderId="76" xfId="0" applyNumberFormat="1" applyFill="1" applyBorder="1" applyAlignment="1">
      <alignment horizontal="center"/>
    </xf>
    <xf numFmtId="4" fontId="0" fillId="10" borderId="77" xfId="0" applyNumberFormat="1" applyFill="1" applyBorder="1" applyAlignment="1">
      <alignment horizontal="center"/>
    </xf>
    <xf numFmtId="4" fontId="0" fillId="0" borderId="43" xfId="0" applyNumberFormat="1" applyFill="1" applyBorder="1" applyAlignment="1">
      <alignment horizontal="center"/>
    </xf>
    <xf numFmtId="4" fontId="0" fillId="0" borderId="44" xfId="0" applyNumberFormat="1" applyFill="1" applyBorder="1" applyAlignment="1">
      <alignment horizontal="center"/>
    </xf>
    <xf numFmtId="4" fontId="0" fillId="0" borderId="83" xfId="0" applyNumberFormat="1" applyFill="1" applyBorder="1" applyAlignment="1">
      <alignment horizontal="center"/>
    </xf>
    <xf numFmtId="4" fontId="8" fillId="10" borderId="75" xfId="0" applyNumberFormat="1" applyFont="1" applyFill="1" applyBorder="1" applyAlignment="1">
      <alignment horizontal="center"/>
    </xf>
    <xf numFmtId="4" fontId="8" fillId="10" borderId="76" xfId="0" applyNumberFormat="1" applyFont="1" applyFill="1" applyBorder="1" applyAlignment="1">
      <alignment horizontal="center"/>
    </xf>
    <xf numFmtId="4" fontId="8" fillId="10" borderId="77" xfId="0" applyNumberFormat="1" applyFont="1" applyFill="1" applyBorder="1" applyAlignment="1">
      <alignment horizontal="center"/>
    </xf>
    <xf numFmtId="4" fontId="8" fillId="0" borderId="9" xfId="0" applyNumberFormat="1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4" fontId="16" fillId="0" borderId="43" xfId="0" applyNumberFormat="1" applyFont="1" applyBorder="1" applyAlignment="1">
      <alignment horizontal="center"/>
    </xf>
    <xf numFmtId="4" fontId="16" fillId="0" borderId="44" xfId="0" applyNumberFormat="1" applyFont="1" applyBorder="1" applyAlignment="1">
      <alignment horizontal="center"/>
    </xf>
    <xf numFmtId="4" fontId="16" fillId="0" borderId="83" xfId="0" applyNumberFormat="1" applyFont="1" applyBorder="1" applyAlignment="1">
      <alignment horizontal="center"/>
    </xf>
    <xf numFmtId="0" fontId="0" fillId="0" borderId="9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EF/Retribucio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TONIO/LABOR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TONIO/RETRI-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9 (2)"/>
      <sheetName val="2020"/>
      <sheetName val="2021"/>
      <sheetName val="2022"/>
      <sheetName val="2022 (2)"/>
      <sheetName val="2023"/>
    </sheetNames>
    <sheetDataSet>
      <sheetData sheetId="0"/>
      <sheetData sheetId="1"/>
      <sheetData sheetId="2"/>
      <sheetData sheetId="3"/>
      <sheetData sheetId="4"/>
      <sheetData sheetId="5">
        <row r="12">
          <cell r="C12">
            <v>2467.2399999999998</v>
          </cell>
          <cell r="D12">
            <v>48.15</v>
          </cell>
          <cell r="F12">
            <v>136.38</v>
          </cell>
          <cell r="G12">
            <v>315.83</v>
          </cell>
          <cell r="H12">
            <v>296.89999999999998</v>
          </cell>
        </row>
        <row r="13">
          <cell r="C13">
            <v>1901.26</v>
          </cell>
          <cell r="D13">
            <v>32.43</v>
          </cell>
          <cell r="F13">
            <v>0</v>
          </cell>
          <cell r="G13">
            <v>101.07</v>
          </cell>
          <cell r="H13">
            <v>228.79</v>
          </cell>
        </row>
        <row r="14">
          <cell r="C14">
            <v>2202.67</v>
          </cell>
          <cell r="D14">
            <v>48.15</v>
          </cell>
          <cell r="F14">
            <v>115.41</v>
          </cell>
          <cell r="G14">
            <v>315.83</v>
          </cell>
          <cell r="H14">
            <v>266.44</v>
          </cell>
        </row>
        <row r="15">
          <cell r="C15">
            <v>1381.47</v>
          </cell>
          <cell r="D15">
            <v>32.43</v>
          </cell>
          <cell r="F15">
            <v>0</v>
          </cell>
          <cell r="G15">
            <v>101.07</v>
          </cell>
          <cell r="H15">
            <v>167.11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trien-antig"/>
      <sheetName val="HORAS"/>
      <sheetName val="HORAS ANTIG"/>
      <sheetName val="con tot.anual"/>
      <sheetName val="nuevo conv."/>
      <sheetName val="horas nuevo conv."/>
      <sheetName val="nuevo conv. anual"/>
      <sheetName val="2000"/>
      <sheetName val="horas 2000"/>
      <sheetName val="anual 2000"/>
      <sheetName val="2001"/>
      <sheetName val="anual 2001"/>
      <sheetName val="horas 2001"/>
      <sheetName val="anual 2002"/>
      <sheetName val="2002"/>
      <sheetName val="horas 2002"/>
      <sheetName val="anual 2003"/>
      <sheetName val="2003"/>
      <sheetName val="horas 2003"/>
      <sheetName val="anual 2004"/>
      <sheetName val="2004"/>
      <sheetName val="horas 2004"/>
      <sheetName val="anual 2005"/>
      <sheetName val="2005"/>
      <sheetName val="horas 2005"/>
      <sheetName val="anual 2005  NC"/>
      <sheetName val="2005 NC"/>
      <sheetName val="horas 2005 NC"/>
      <sheetName val="anual 2006"/>
      <sheetName val="2006"/>
      <sheetName val="horas 2006"/>
      <sheetName val="anual 2007"/>
      <sheetName val="2007"/>
      <sheetName val="horas 2007"/>
      <sheetName val="anual 2008"/>
      <sheetName val="2008"/>
      <sheetName val="horas 2008"/>
      <sheetName val="anual 2009"/>
      <sheetName val="2009"/>
      <sheetName val="horas 2009"/>
      <sheetName val="anual 2010"/>
      <sheetName val="2010"/>
      <sheetName val="horas 2010"/>
      <sheetName val="minoración anual-10"/>
      <sheetName val="minoración-10"/>
      <sheetName val="minoración horas-10"/>
      <sheetName val="Tabla Salarial 1-12-2010"/>
      <sheetName val="año 2012"/>
      <sheetName val="año 2012 (2)"/>
      <sheetName val="año 2013"/>
      <sheetName val="año 2014"/>
      <sheetName val="año 2015"/>
      <sheetName val="año 2016"/>
      <sheetName val="año 2017"/>
      <sheetName val="año 2018"/>
      <sheetName val="año 2018 (2)"/>
      <sheetName val="año 2019"/>
      <sheetName val="año 2019 (2)"/>
      <sheetName val="año 2020"/>
      <sheetName val="año 2021"/>
      <sheetName val="año 2022"/>
      <sheetName val="año 2022 (2)"/>
      <sheetName val="año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3">
          <cell r="AG33">
            <v>6971.2800000000007</v>
          </cell>
        </row>
      </sheetData>
      <sheetData sheetId="61"/>
      <sheetData sheetId="62">
        <row r="9">
          <cell r="C9">
            <v>37890.450000000004</v>
          </cell>
          <cell r="G9">
            <v>40.65</v>
          </cell>
          <cell r="Y9">
            <v>4556.76</v>
          </cell>
          <cell r="AC9">
            <v>5012.0527188567739</v>
          </cell>
          <cell r="AG9">
            <v>37.925214444390484</v>
          </cell>
        </row>
        <row r="10">
          <cell r="C10">
            <v>35033.25</v>
          </cell>
          <cell r="G10">
            <v>40.65</v>
          </cell>
        </row>
        <row r="11">
          <cell r="C11">
            <v>31758.299999999996</v>
          </cell>
          <cell r="G11">
            <v>40.65</v>
          </cell>
        </row>
        <row r="12">
          <cell r="C12">
            <v>30478.65</v>
          </cell>
          <cell r="G12">
            <v>40.65</v>
          </cell>
        </row>
        <row r="13">
          <cell r="C13">
            <v>27323.399999999998</v>
          </cell>
          <cell r="G13">
            <v>40.65</v>
          </cell>
        </row>
        <row r="14">
          <cell r="C14">
            <v>26256</v>
          </cell>
          <cell r="G14">
            <v>40.65</v>
          </cell>
        </row>
        <row r="15">
          <cell r="C15">
            <v>23520.15</v>
          </cell>
          <cell r="G15">
            <v>40.65</v>
          </cell>
        </row>
        <row r="16">
          <cell r="C16">
            <v>21931.199999999997</v>
          </cell>
          <cell r="G16">
            <v>40.65</v>
          </cell>
        </row>
      </sheetData>
      <sheetData sheetId="6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ud.98"/>
      <sheetName val="nómina-99"/>
      <sheetName val="estud.99"/>
      <sheetName val="nómina-00"/>
      <sheetName val="est.00"/>
      <sheetName val="JGOB"/>
      <sheetName val="nómina-01"/>
      <sheetName val="est.01"/>
      <sheetName val="nómina-01(2)"/>
      <sheetName val="est.01(2)"/>
      <sheetName val="nómina-02"/>
      <sheetName val="est.02"/>
      <sheetName val="nómina-03"/>
      <sheetName val="Catón-03"/>
      <sheetName val="nómina-04"/>
      <sheetName val="Catón-04"/>
      <sheetName val="nómina-05"/>
      <sheetName val="Catón-05"/>
      <sheetName val="nómina-05(2)"/>
      <sheetName val="Catón-05(2)"/>
      <sheetName val="nómina-06"/>
      <sheetName val="Catón-06"/>
      <sheetName val="nómina-07"/>
      <sheetName val="Catón-07"/>
      <sheetName val="nómina-08"/>
      <sheetName val="Catón-08"/>
      <sheetName val="nómina-09"/>
      <sheetName val="Catón-09"/>
      <sheetName val="nómina-10"/>
      <sheetName val="Catón-10"/>
      <sheetName val="Minoración-10"/>
      <sheetName val="Minor.Catón-10"/>
      <sheetName val="nómina-11"/>
      <sheetName val="Catón-11"/>
      <sheetName val="nómina-12"/>
      <sheetName val="Catón-12"/>
      <sheetName val="nómina-13"/>
      <sheetName val="Catón-13"/>
      <sheetName val="nómina-14"/>
      <sheetName val="Catón-14"/>
      <sheetName val="nómina-15"/>
      <sheetName val="Catón-15"/>
      <sheetName val="nómina-16"/>
      <sheetName val="Catón-16"/>
      <sheetName val="nómina-17"/>
      <sheetName val="Catón-17"/>
      <sheetName val="nómina-18"/>
      <sheetName val="nómina-18 (2)"/>
      <sheetName val="Catón-18 (2)"/>
      <sheetName val="nómina-19"/>
      <sheetName val="Catón-19"/>
      <sheetName val="nómina-19 (2)"/>
      <sheetName val="Catón-19 (2)"/>
      <sheetName val="nómina-20"/>
      <sheetName val="nómina-20 (2%)"/>
      <sheetName val="Catón-20(2%)"/>
      <sheetName val="nómina-21 (0,9%)"/>
      <sheetName val="Catón-21 (0,9%)"/>
      <sheetName val="nómina-22 (2%)"/>
      <sheetName val="Catón-22 (2%)"/>
      <sheetName val="nómina-22 (2) 3,5%"/>
      <sheetName val="nómina-23 (2,5%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6">
          <cell r="B6">
            <v>1097.9000000000001</v>
          </cell>
          <cell r="F6">
            <v>3539.76</v>
          </cell>
          <cell r="N6">
            <v>17695.199999999997</v>
          </cell>
        </row>
        <row r="7">
          <cell r="F7">
            <v>1915.8000000000002</v>
          </cell>
          <cell r="N7">
            <v>13760.16</v>
          </cell>
        </row>
        <row r="8">
          <cell r="B8">
            <v>984.76</v>
          </cell>
          <cell r="F8">
            <v>2540.52</v>
          </cell>
          <cell r="N8">
            <v>8556.84</v>
          </cell>
        </row>
        <row r="9">
          <cell r="F9">
            <v>2139.12</v>
          </cell>
          <cell r="N9">
            <v>8556.84</v>
          </cell>
        </row>
        <row r="10">
          <cell r="B10">
            <v>943.38</v>
          </cell>
          <cell r="F10">
            <v>1982.88</v>
          </cell>
          <cell r="N10">
            <v>7836.5999999999995</v>
          </cell>
        </row>
        <row r="11">
          <cell r="B11">
            <v>901.93</v>
          </cell>
          <cell r="F11">
            <v>1722.12</v>
          </cell>
          <cell r="N11">
            <v>7686.24</v>
          </cell>
        </row>
        <row r="12">
          <cell r="B12">
            <v>791.3</v>
          </cell>
          <cell r="F12">
            <v>1722.12</v>
          </cell>
          <cell r="N12">
            <v>7686.24</v>
          </cell>
        </row>
        <row r="13">
          <cell r="F13">
            <v>1659.3600000000001</v>
          </cell>
          <cell r="N13">
            <v>7535.16</v>
          </cell>
        </row>
        <row r="14">
          <cell r="B14">
            <v>702.05</v>
          </cell>
          <cell r="F14">
            <v>1493.4</v>
          </cell>
          <cell r="N14">
            <v>6194.88</v>
          </cell>
        </row>
        <row r="15">
          <cell r="F15">
            <v>1327.56</v>
          </cell>
          <cell r="N15">
            <v>6194.88</v>
          </cell>
        </row>
        <row r="16">
          <cell r="F16">
            <v>1327.56</v>
          </cell>
          <cell r="N16">
            <v>6194.88</v>
          </cell>
        </row>
        <row r="17">
          <cell r="F17">
            <v>1327.56</v>
          </cell>
          <cell r="N17">
            <v>6194.88</v>
          </cell>
        </row>
        <row r="18">
          <cell r="B18">
            <v>660.63</v>
          </cell>
          <cell r="F18">
            <v>1061.52</v>
          </cell>
          <cell r="N18">
            <v>5173.92</v>
          </cell>
        </row>
        <row r="19">
          <cell r="F19">
            <v>1061.52</v>
          </cell>
          <cell r="N19">
            <v>5173.92</v>
          </cell>
        </row>
        <row r="20">
          <cell r="F20">
            <v>1061.52</v>
          </cell>
          <cell r="N20">
            <v>5173.92</v>
          </cell>
        </row>
        <row r="21">
          <cell r="B21">
            <v>577.82000000000005</v>
          </cell>
          <cell r="F21">
            <v>1412.6399999999999</v>
          </cell>
          <cell r="N21">
            <v>7796.64</v>
          </cell>
        </row>
        <row r="22">
          <cell r="F22">
            <v>1061.52</v>
          </cell>
          <cell r="N22">
            <v>5173.92</v>
          </cell>
        </row>
        <row r="23">
          <cell r="B23">
            <v>536.47</v>
          </cell>
          <cell r="F23">
            <v>798.24</v>
          </cell>
          <cell r="N23">
            <v>4865.28</v>
          </cell>
        </row>
        <row r="24">
          <cell r="F24">
            <v>798.24</v>
          </cell>
          <cell r="N24">
            <v>4556.76</v>
          </cell>
        </row>
        <row r="25">
          <cell r="F25">
            <v>798.24</v>
          </cell>
          <cell r="N25">
            <v>4865.28</v>
          </cell>
        </row>
        <row r="26">
          <cell r="F26">
            <v>845.28</v>
          </cell>
          <cell r="N26">
            <v>4556.76</v>
          </cell>
        </row>
        <row r="27">
          <cell r="F27">
            <v>845.28</v>
          </cell>
          <cell r="N27">
            <v>4556.76</v>
          </cell>
        </row>
        <row r="28">
          <cell r="B28">
            <v>498.33</v>
          </cell>
          <cell r="F28">
            <v>932.76</v>
          </cell>
          <cell r="N28">
            <v>6166.92</v>
          </cell>
        </row>
        <row r="29">
          <cell r="F29">
            <v>845.28</v>
          </cell>
          <cell r="N29">
            <v>4556.76</v>
          </cell>
        </row>
        <row r="30">
          <cell r="F30">
            <v>845.28</v>
          </cell>
          <cell r="N30">
            <v>4556.76</v>
          </cell>
        </row>
        <row r="31">
          <cell r="F31">
            <v>779.16000000000008</v>
          </cell>
          <cell r="N31">
            <v>4556.76</v>
          </cell>
        </row>
        <row r="32">
          <cell r="F32">
            <v>798.24</v>
          </cell>
          <cell r="N32">
            <v>0</v>
          </cell>
        </row>
        <row r="33">
          <cell r="F33">
            <v>798.24</v>
          </cell>
          <cell r="N33">
            <v>4556.76</v>
          </cell>
        </row>
        <row r="34">
          <cell r="F34">
            <v>706.8</v>
          </cell>
          <cell r="N34">
            <v>0</v>
          </cell>
        </row>
        <row r="35">
          <cell r="F35">
            <v>779.16000000000008</v>
          </cell>
          <cell r="N35">
            <v>4556.76</v>
          </cell>
        </row>
        <row r="36">
          <cell r="F36">
            <v>779.16000000000008</v>
          </cell>
          <cell r="N36">
            <v>0</v>
          </cell>
        </row>
        <row r="37">
          <cell r="B37">
            <v>472.9</v>
          </cell>
          <cell r="F37">
            <v>706.8</v>
          </cell>
          <cell r="N37">
            <v>4556.76</v>
          </cell>
        </row>
        <row r="38">
          <cell r="F38">
            <v>706.8</v>
          </cell>
          <cell r="N38">
            <v>0</v>
          </cell>
        </row>
        <row r="39">
          <cell r="F39">
            <v>706.8</v>
          </cell>
          <cell r="N39">
            <v>0</v>
          </cell>
        </row>
        <row r="40">
          <cell r="F40">
            <v>706.8</v>
          </cell>
          <cell r="N40">
            <v>4556.76</v>
          </cell>
        </row>
        <row r="41">
          <cell r="B41">
            <v>447.45</v>
          </cell>
          <cell r="F41">
            <v>845.28</v>
          </cell>
          <cell r="N41">
            <v>4556.76</v>
          </cell>
        </row>
        <row r="42">
          <cell r="F42">
            <v>751.2</v>
          </cell>
          <cell r="N42">
            <v>0</v>
          </cell>
        </row>
        <row r="43">
          <cell r="F43">
            <v>751.2</v>
          </cell>
          <cell r="N43">
            <v>4556.76</v>
          </cell>
        </row>
        <row r="44">
          <cell r="F44">
            <v>779.16000000000008</v>
          </cell>
          <cell r="N44">
            <v>4556.76</v>
          </cell>
        </row>
        <row r="45">
          <cell r="F45">
            <v>779.16000000000008</v>
          </cell>
          <cell r="N45">
            <v>4556.76</v>
          </cell>
        </row>
        <row r="46">
          <cell r="B46">
            <v>421.99</v>
          </cell>
          <cell r="F46">
            <v>706.8</v>
          </cell>
          <cell r="N46">
            <v>0</v>
          </cell>
        </row>
        <row r="47">
          <cell r="F47">
            <v>798.24</v>
          </cell>
          <cell r="N47">
            <v>0</v>
          </cell>
        </row>
        <row r="48">
          <cell r="F48">
            <v>706.8</v>
          </cell>
          <cell r="N48">
            <v>4556.76</v>
          </cell>
        </row>
        <row r="49">
          <cell r="F49">
            <v>779.16000000000008</v>
          </cell>
          <cell r="N49">
            <v>0</v>
          </cell>
        </row>
        <row r="50">
          <cell r="F50">
            <v>779.16000000000008</v>
          </cell>
          <cell r="N50">
            <v>4556.76</v>
          </cell>
        </row>
        <row r="51">
          <cell r="F51">
            <v>706.8</v>
          </cell>
          <cell r="N51">
            <v>0</v>
          </cell>
        </row>
        <row r="52">
          <cell r="F52">
            <v>706.8</v>
          </cell>
          <cell r="N52">
            <v>4556.76</v>
          </cell>
        </row>
        <row r="53">
          <cell r="B53">
            <v>371.11</v>
          </cell>
          <cell r="F53">
            <v>706.8</v>
          </cell>
          <cell r="N53">
            <v>4556.76</v>
          </cell>
          <cell r="V53">
            <v>4556.76</v>
          </cell>
        </row>
        <row r="54">
          <cell r="F54">
            <v>706.8</v>
          </cell>
          <cell r="N54">
            <v>0</v>
          </cell>
        </row>
      </sheetData>
      <sheetData sheetId="6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topLeftCell="A9" workbookViewId="0">
      <selection activeCell="K48" sqref="K48"/>
    </sheetView>
  </sheetViews>
  <sheetFormatPr baseColWidth="10" defaultRowHeight="13.5" x14ac:dyDescent="0.25"/>
  <cols>
    <col min="1" max="3" width="11.42578125" style="1"/>
    <col min="4" max="4" width="8.7109375" style="1" customWidth="1"/>
    <col min="5" max="5" width="11.42578125" style="1"/>
    <col min="6" max="7" width="10.140625" style="1" bestFit="1" customWidth="1"/>
    <col min="8" max="8" width="11.28515625" style="1" bestFit="1" customWidth="1"/>
    <col min="9" max="9" width="12.42578125" style="1" bestFit="1" customWidth="1"/>
    <col min="10" max="10" width="10.140625" style="1" bestFit="1" customWidth="1"/>
    <col min="11" max="11" width="7.85546875" style="1" bestFit="1" customWidth="1"/>
    <col min="12" max="12" width="11.28515625" style="1" bestFit="1" customWidth="1"/>
    <col min="13" max="13" width="15" style="1" bestFit="1" customWidth="1"/>
    <col min="14" max="15" width="10.140625" style="1" bestFit="1" customWidth="1"/>
    <col min="16" max="16" width="10.140625" style="1" customWidth="1"/>
    <col min="17" max="259" width="11.42578125" style="1"/>
    <col min="260" max="260" width="8.7109375" style="1" customWidth="1"/>
    <col min="261" max="261" width="11.42578125" style="1"/>
    <col min="262" max="263" width="10.140625" style="1" bestFit="1" customWidth="1"/>
    <col min="264" max="264" width="11.28515625" style="1" bestFit="1" customWidth="1"/>
    <col min="265" max="265" width="12.42578125" style="1" bestFit="1" customWidth="1"/>
    <col min="266" max="266" width="10.140625" style="1" bestFit="1" customWidth="1"/>
    <col min="267" max="267" width="7.85546875" style="1" bestFit="1" customWidth="1"/>
    <col min="268" max="268" width="11.28515625" style="1" bestFit="1" customWidth="1"/>
    <col min="269" max="269" width="15" style="1" bestFit="1" customWidth="1"/>
    <col min="270" max="271" width="10.140625" style="1" bestFit="1" customWidth="1"/>
    <col min="272" max="272" width="10.140625" style="1" customWidth="1"/>
    <col min="273" max="515" width="11.42578125" style="1"/>
    <col min="516" max="516" width="8.7109375" style="1" customWidth="1"/>
    <col min="517" max="517" width="11.42578125" style="1"/>
    <col min="518" max="519" width="10.140625" style="1" bestFit="1" customWidth="1"/>
    <col min="520" max="520" width="11.28515625" style="1" bestFit="1" customWidth="1"/>
    <col min="521" max="521" width="12.42578125" style="1" bestFit="1" customWidth="1"/>
    <col min="522" max="522" width="10.140625" style="1" bestFit="1" customWidth="1"/>
    <col min="523" max="523" width="7.85546875" style="1" bestFit="1" customWidth="1"/>
    <col min="524" max="524" width="11.28515625" style="1" bestFit="1" customWidth="1"/>
    <col min="525" max="525" width="15" style="1" bestFit="1" customWidth="1"/>
    <col min="526" max="527" width="10.140625" style="1" bestFit="1" customWidth="1"/>
    <col min="528" max="528" width="10.140625" style="1" customWidth="1"/>
    <col min="529" max="771" width="11.42578125" style="1"/>
    <col min="772" max="772" width="8.7109375" style="1" customWidth="1"/>
    <col min="773" max="773" width="11.42578125" style="1"/>
    <col min="774" max="775" width="10.140625" style="1" bestFit="1" customWidth="1"/>
    <col min="776" max="776" width="11.28515625" style="1" bestFit="1" customWidth="1"/>
    <col min="777" max="777" width="12.42578125" style="1" bestFit="1" customWidth="1"/>
    <col min="778" max="778" width="10.140625" style="1" bestFit="1" customWidth="1"/>
    <col min="779" max="779" width="7.85546875" style="1" bestFit="1" customWidth="1"/>
    <col min="780" max="780" width="11.28515625" style="1" bestFit="1" customWidth="1"/>
    <col min="781" max="781" width="15" style="1" bestFit="1" customWidth="1"/>
    <col min="782" max="783" width="10.140625" style="1" bestFit="1" customWidth="1"/>
    <col min="784" max="784" width="10.140625" style="1" customWidth="1"/>
    <col min="785" max="1027" width="11.42578125" style="1"/>
    <col min="1028" max="1028" width="8.7109375" style="1" customWidth="1"/>
    <col min="1029" max="1029" width="11.42578125" style="1"/>
    <col min="1030" max="1031" width="10.140625" style="1" bestFit="1" customWidth="1"/>
    <col min="1032" max="1032" width="11.28515625" style="1" bestFit="1" customWidth="1"/>
    <col min="1033" max="1033" width="12.42578125" style="1" bestFit="1" customWidth="1"/>
    <col min="1034" max="1034" width="10.140625" style="1" bestFit="1" customWidth="1"/>
    <col min="1035" max="1035" width="7.85546875" style="1" bestFit="1" customWidth="1"/>
    <col min="1036" max="1036" width="11.28515625" style="1" bestFit="1" customWidth="1"/>
    <col min="1037" max="1037" width="15" style="1" bestFit="1" customWidth="1"/>
    <col min="1038" max="1039" width="10.140625" style="1" bestFit="1" customWidth="1"/>
    <col min="1040" max="1040" width="10.140625" style="1" customWidth="1"/>
    <col min="1041" max="1283" width="11.42578125" style="1"/>
    <col min="1284" max="1284" width="8.7109375" style="1" customWidth="1"/>
    <col min="1285" max="1285" width="11.42578125" style="1"/>
    <col min="1286" max="1287" width="10.140625" style="1" bestFit="1" customWidth="1"/>
    <col min="1288" max="1288" width="11.28515625" style="1" bestFit="1" customWidth="1"/>
    <col min="1289" max="1289" width="12.42578125" style="1" bestFit="1" customWidth="1"/>
    <col min="1290" max="1290" width="10.140625" style="1" bestFit="1" customWidth="1"/>
    <col min="1291" max="1291" width="7.85546875" style="1" bestFit="1" customWidth="1"/>
    <col min="1292" max="1292" width="11.28515625" style="1" bestFit="1" customWidth="1"/>
    <col min="1293" max="1293" width="15" style="1" bestFit="1" customWidth="1"/>
    <col min="1294" max="1295" width="10.140625" style="1" bestFit="1" customWidth="1"/>
    <col min="1296" max="1296" width="10.140625" style="1" customWidth="1"/>
    <col min="1297" max="1539" width="11.42578125" style="1"/>
    <col min="1540" max="1540" width="8.7109375" style="1" customWidth="1"/>
    <col min="1541" max="1541" width="11.42578125" style="1"/>
    <col min="1542" max="1543" width="10.140625" style="1" bestFit="1" customWidth="1"/>
    <col min="1544" max="1544" width="11.28515625" style="1" bestFit="1" customWidth="1"/>
    <col min="1545" max="1545" width="12.42578125" style="1" bestFit="1" customWidth="1"/>
    <col min="1546" max="1546" width="10.140625" style="1" bestFit="1" customWidth="1"/>
    <col min="1547" max="1547" width="7.85546875" style="1" bestFit="1" customWidth="1"/>
    <col min="1548" max="1548" width="11.28515625" style="1" bestFit="1" customWidth="1"/>
    <col min="1549" max="1549" width="15" style="1" bestFit="1" customWidth="1"/>
    <col min="1550" max="1551" width="10.140625" style="1" bestFit="1" customWidth="1"/>
    <col min="1552" max="1552" width="10.140625" style="1" customWidth="1"/>
    <col min="1553" max="1795" width="11.42578125" style="1"/>
    <col min="1796" max="1796" width="8.7109375" style="1" customWidth="1"/>
    <col min="1797" max="1797" width="11.42578125" style="1"/>
    <col min="1798" max="1799" width="10.140625" style="1" bestFit="1" customWidth="1"/>
    <col min="1800" max="1800" width="11.28515625" style="1" bestFit="1" customWidth="1"/>
    <col min="1801" max="1801" width="12.42578125" style="1" bestFit="1" customWidth="1"/>
    <col min="1802" max="1802" width="10.140625" style="1" bestFit="1" customWidth="1"/>
    <col min="1803" max="1803" width="7.85546875" style="1" bestFit="1" customWidth="1"/>
    <col min="1804" max="1804" width="11.28515625" style="1" bestFit="1" customWidth="1"/>
    <col min="1805" max="1805" width="15" style="1" bestFit="1" customWidth="1"/>
    <col min="1806" max="1807" width="10.140625" style="1" bestFit="1" customWidth="1"/>
    <col min="1808" max="1808" width="10.140625" style="1" customWidth="1"/>
    <col min="1809" max="2051" width="11.42578125" style="1"/>
    <col min="2052" max="2052" width="8.7109375" style="1" customWidth="1"/>
    <col min="2053" max="2053" width="11.42578125" style="1"/>
    <col min="2054" max="2055" width="10.140625" style="1" bestFit="1" customWidth="1"/>
    <col min="2056" max="2056" width="11.28515625" style="1" bestFit="1" customWidth="1"/>
    <col min="2057" max="2057" width="12.42578125" style="1" bestFit="1" customWidth="1"/>
    <col min="2058" max="2058" width="10.140625" style="1" bestFit="1" customWidth="1"/>
    <col min="2059" max="2059" width="7.85546875" style="1" bestFit="1" customWidth="1"/>
    <col min="2060" max="2060" width="11.28515625" style="1" bestFit="1" customWidth="1"/>
    <col min="2061" max="2061" width="15" style="1" bestFit="1" customWidth="1"/>
    <col min="2062" max="2063" width="10.140625" style="1" bestFit="1" customWidth="1"/>
    <col min="2064" max="2064" width="10.140625" style="1" customWidth="1"/>
    <col min="2065" max="2307" width="11.42578125" style="1"/>
    <col min="2308" max="2308" width="8.7109375" style="1" customWidth="1"/>
    <col min="2309" max="2309" width="11.42578125" style="1"/>
    <col min="2310" max="2311" width="10.140625" style="1" bestFit="1" customWidth="1"/>
    <col min="2312" max="2312" width="11.28515625" style="1" bestFit="1" customWidth="1"/>
    <col min="2313" max="2313" width="12.42578125" style="1" bestFit="1" customWidth="1"/>
    <col min="2314" max="2314" width="10.140625" style="1" bestFit="1" customWidth="1"/>
    <col min="2315" max="2315" width="7.85546875" style="1" bestFit="1" customWidth="1"/>
    <col min="2316" max="2316" width="11.28515625" style="1" bestFit="1" customWidth="1"/>
    <col min="2317" max="2317" width="15" style="1" bestFit="1" customWidth="1"/>
    <col min="2318" max="2319" width="10.140625" style="1" bestFit="1" customWidth="1"/>
    <col min="2320" max="2320" width="10.140625" style="1" customWidth="1"/>
    <col min="2321" max="2563" width="11.42578125" style="1"/>
    <col min="2564" max="2564" width="8.7109375" style="1" customWidth="1"/>
    <col min="2565" max="2565" width="11.42578125" style="1"/>
    <col min="2566" max="2567" width="10.140625" style="1" bestFit="1" customWidth="1"/>
    <col min="2568" max="2568" width="11.28515625" style="1" bestFit="1" customWidth="1"/>
    <col min="2569" max="2569" width="12.42578125" style="1" bestFit="1" customWidth="1"/>
    <col min="2570" max="2570" width="10.140625" style="1" bestFit="1" customWidth="1"/>
    <col min="2571" max="2571" width="7.85546875" style="1" bestFit="1" customWidth="1"/>
    <col min="2572" max="2572" width="11.28515625" style="1" bestFit="1" customWidth="1"/>
    <col min="2573" max="2573" width="15" style="1" bestFit="1" customWidth="1"/>
    <col min="2574" max="2575" width="10.140625" style="1" bestFit="1" customWidth="1"/>
    <col min="2576" max="2576" width="10.140625" style="1" customWidth="1"/>
    <col min="2577" max="2819" width="11.42578125" style="1"/>
    <col min="2820" max="2820" width="8.7109375" style="1" customWidth="1"/>
    <col min="2821" max="2821" width="11.42578125" style="1"/>
    <col min="2822" max="2823" width="10.140625" style="1" bestFit="1" customWidth="1"/>
    <col min="2824" max="2824" width="11.28515625" style="1" bestFit="1" customWidth="1"/>
    <col min="2825" max="2825" width="12.42578125" style="1" bestFit="1" customWidth="1"/>
    <col min="2826" max="2826" width="10.140625" style="1" bestFit="1" customWidth="1"/>
    <col min="2827" max="2827" width="7.85546875" style="1" bestFit="1" customWidth="1"/>
    <col min="2828" max="2828" width="11.28515625" style="1" bestFit="1" customWidth="1"/>
    <col min="2829" max="2829" width="15" style="1" bestFit="1" customWidth="1"/>
    <col min="2830" max="2831" width="10.140625" style="1" bestFit="1" customWidth="1"/>
    <col min="2832" max="2832" width="10.140625" style="1" customWidth="1"/>
    <col min="2833" max="3075" width="11.42578125" style="1"/>
    <col min="3076" max="3076" width="8.7109375" style="1" customWidth="1"/>
    <col min="3077" max="3077" width="11.42578125" style="1"/>
    <col min="3078" max="3079" width="10.140625" style="1" bestFit="1" customWidth="1"/>
    <col min="3080" max="3080" width="11.28515625" style="1" bestFit="1" customWidth="1"/>
    <col min="3081" max="3081" width="12.42578125" style="1" bestFit="1" customWidth="1"/>
    <col min="3082" max="3082" width="10.140625" style="1" bestFit="1" customWidth="1"/>
    <col min="3083" max="3083" width="7.85546875" style="1" bestFit="1" customWidth="1"/>
    <col min="3084" max="3084" width="11.28515625" style="1" bestFit="1" customWidth="1"/>
    <col min="3085" max="3085" width="15" style="1" bestFit="1" customWidth="1"/>
    <col min="3086" max="3087" width="10.140625" style="1" bestFit="1" customWidth="1"/>
    <col min="3088" max="3088" width="10.140625" style="1" customWidth="1"/>
    <col min="3089" max="3331" width="11.42578125" style="1"/>
    <col min="3332" max="3332" width="8.7109375" style="1" customWidth="1"/>
    <col min="3333" max="3333" width="11.42578125" style="1"/>
    <col min="3334" max="3335" width="10.140625" style="1" bestFit="1" customWidth="1"/>
    <col min="3336" max="3336" width="11.28515625" style="1" bestFit="1" customWidth="1"/>
    <col min="3337" max="3337" width="12.42578125" style="1" bestFit="1" customWidth="1"/>
    <col min="3338" max="3338" width="10.140625" style="1" bestFit="1" customWidth="1"/>
    <col min="3339" max="3339" width="7.85546875" style="1" bestFit="1" customWidth="1"/>
    <col min="3340" max="3340" width="11.28515625" style="1" bestFit="1" customWidth="1"/>
    <col min="3341" max="3341" width="15" style="1" bestFit="1" customWidth="1"/>
    <col min="3342" max="3343" width="10.140625" style="1" bestFit="1" customWidth="1"/>
    <col min="3344" max="3344" width="10.140625" style="1" customWidth="1"/>
    <col min="3345" max="3587" width="11.42578125" style="1"/>
    <col min="3588" max="3588" width="8.7109375" style="1" customWidth="1"/>
    <col min="3589" max="3589" width="11.42578125" style="1"/>
    <col min="3590" max="3591" width="10.140625" style="1" bestFit="1" customWidth="1"/>
    <col min="3592" max="3592" width="11.28515625" style="1" bestFit="1" customWidth="1"/>
    <col min="3593" max="3593" width="12.42578125" style="1" bestFit="1" customWidth="1"/>
    <col min="3594" max="3594" width="10.140625" style="1" bestFit="1" customWidth="1"/>
    <col min="3595" max="3595" width="7.85546875" style="1" bestFit="1" customWidth="1"/>
    <col min="3596" max="3596" width="11.28515625" style="1" bestFit="1" customWidth="1"/>
    <col min="3597" max="3597" width="15" style="1" bestFit="1" customWidth="1"/>
    <col min="3598" max="3599" width="10.140625" style="1" bestFit="1" customWidth="1"/>
    <col min="3600" max="3600" width="10.140625" style="1" customWidth="1"/>
    <col min="3601" max="3843" width="11.42578125" style="1"/>
    <col min="3844" max="3844" width="8.7109375" style="1" customWidth="1"/>
    <col min="3845" max="3845" width="11.42578125" style="1"/>
    <col min="3846" max="3847" width="10.140625" style="1" bestFit="1" customWidth="1"/>
    <col min="3848" max="3848" width="11.28515625" style="1" bestFit="1" customWidth="1"/>
    <col min="3849" max="3849" width="12.42578125" style="1" bestFit="1" customWidth="1"/>
    <col min="3850" max="3850" width="10.140625" style="1" bestFit="1" customWidth="1"/>
    <col min="3851" max="3851" width="7.85546875" style="1" bestFit="1" customWidth="1"/>
    <col min="3852" max="3852" width="11.28515625" style="1" bestFit="1" customWidth="1"/>
    <col min="3853" max="3853" width="15" style="1" bestFit="1" customWidth="1"/>
    <col min="3854" max="3855" width="10.140625" style="1" bestFit="1" customWidth="1"/>
    <col min="3856" max="3856" width="10.140625" style="1" customWidth="1"/>
    <col min="3857" max="4099" width="11.42578125" style="1"/>
    <col min="4100" max="4100" width="8.7109375" style="1" customWidth="1"/>
    <col min="4101" max="4101" width="11.42578125" style="1"/>
    <col min="4102" max="4103" width="10.140625" style="1" bestFit="1" customWidth="1"/>
    <col min="4104" max="4104" width="11.28515625" style="1" bestFit="1" customWidth="1"/>
    <col min="4105" max="4105" width="12.42578125" style="1" bestFit="1" customWidth="1"/>
    <col min="4106" max="4106" width="10.140625" style="1" bestFit="1" customWidth="1"/>
    <col min="4107" max="4107" width="7.85546875" style="1" bestFit="1" customWidth="1"/>
    <col min="4108" max="4108" width="11.28515625" style="1" bestFit="1" customWidth="1"/>
    <col min="4109" max="4109" width="15" style="1" bestFit="1" customWidth="1"/>
    <col min="4110" max="4111" width="10.140625" style="1" bestFit="1" customWidth="1"/>
    <col min="4112" max="4112" width="10.140625" style="1" customWidth="1"/>
    <col min="4113" max="4355" width="11.42578125" style="1"/>
    <col min="4356" max="4356" width="8.7109375" style="1" customWidth="1"/>
    <col min="4357" max="4357" width="11.42578125" style="1"/>
    <col min="4358" max="4359" width="10.140625" style="1" bestFit="1" customWidth="1"/>
    <col min="4360" max="4360" width="11.28515625" style="1" bestFit="1" customWidth="1"/>
    <col min="4361" max="4361" width="12.42578125" style="1" bestFit="1" customWidth="1"/>
    <col min="4362" max="4362" width="10.140625" style="1" bestFit="1" customWidth="1"/>
    <col min="4363" max="4363" width="7.85546875" style="1" bestFit="1" customWidth="1"/>
    <col min="4364" max="4364" width="11.28515625" style="1" bestFit="1" customWidth="1"/>
    <col min="4365" max="4365" width="15" style="1" bestFit="1" customWidth="1"/>
    <col min="4366" max="4367" width="10.140625" style="1" bestFit="1" customWidth="1"/>
    <col min="4368" max="4368" width="10.140625" style="1" customWidth="1"/>
    <col min="4369" max="4611" width="11.42578125" style="1"/>
    <col min="4612" max="4612" width="8.7109375" style="1" customWidth="1"/>
    <col min="4613" max="4613" width="11.42578125" style="1"/>
    <col min="4614" max="4615" width="10.140625" style="1" bestFit="1" customWidth="1"/>
    <col min="4616" max="4616" width="11.28515625" style="1" bestFit="1" customWidth="1"/>
    <col min="4617" max="4617" width="12.42578125" style="1" bestFit="1" customWidth="1"/>
    <col min="4618" max="4618" width="10.140625" style="1" bestFit="1" customWidth="1"/>
    <col min="4619" max="4619" width="7.85546875" style="1" bestFit="1" customWidth="1"/>
    <col min="4620" max="4620" width="11.28515625" style="1" bestFit="1" customWidth="1"/>
    <col min="4621" max="4621" width="15" style="1" bestFit="1" customWidth="1"/>
    <col min="4622" max="4623" width="10.140625" style="1" bestFit="1" customWidth="1"/>
    <col min="4624" max="4624" width="10.140625" style="1" customWidth="1"/>
    <col min="4625" max="4867" width="11.42578125" style="1"/>
    <col min="4868" max="4868" width="8.7109375" style="1" customWidth="1"/>
    <col min="4869" max="4869" width="11.42578125" style="1"/>
    <col min="4870" max="4871" width="10.140625" style="1" bestFit="1" customWidth="1"/>
    <col min="4872" max="4872" width="11.28515625" style="1" bestFit="1" customWidth="1"/>
    <col min="4873" max="4873" width="12.42578125" style="1" bestFit="1" customWidth="1"/>
    <col min="4874" max="4874" width="10.140625" style="1" bestFit="1" customWidth="1"/>
    <col min="4875" max="4875" width="7.85546875" style="1" bestFit="1" customWidth="1"/>
    <col min="4876" max="4876" width="11.28515625" style="1" bestFit="1" customWidth="1"/>
    <col min="4877" max="4877" width="15" style="1" bestFit="1" customWidth="1"/>
    <col min="4878" max="4879" width="10.140625" style="1" bestFit="1" customWidth="1"/>
    <col min="4880" max="4880" width="10.140625" style="1" customWidth="1"/>
    <col min="4881" max="5123" width="11.42578125" style="1"/>
    <col min="5124" max="5124" width="8.7109375" style="1" customWidth="1"/>
    <col min="5125" max="5125" width="11.42578125" style="1"/>
    <col min="5126" max="5127" width="10.140625" style="1" bestFit="1" customWidth="1"/>
    <col min="5128" max="5128" width="11.28515625" style="1" bestFit="1" customWidth="1"/>
    <col min="5129" max="5129" width="12.42578125" style="1" bestFit="1" customWidth="1"/>
    <col min="5130" max="5130" width="10.140625" style="1" bestFit="1" customWidth="1"/>
    <col min="5131" max="5131" width="7.85546875" style="1" bestFit="1" customWidth="1"/>
    <col min="5132" max="5132" width="11.28515625" style="1" bestFit="1" customWidth="1"/>
    <col min="5133" max="5133" width="15" style="1" bestFit="1" customWidth="1"/>
    <col min="5134" max="5135" width="10.140625" style="1" bestFit="1" customWidth="1"/>
    <col min="5136" max="5136" width="10.140625" style="1" customWidth="1"/>
    <col min="5137" max="5379" width="11.42578125" style="1"/>
    <col min="5380" max="5380" width="8.7109375" style="1" customWidth="1"/>
    <col min="5381" max="5381" width="11.42578125" style="1"/>
    <col min="5382" max="5383" width="10.140625" style="1" bestFit="1" customWidth="1"/>
    <col min="5384" max="5384" width="11.28515625" style="1" bestFit="1" customWidth="1"/>
    <col min="5385" max="5385" width="12.42578125" style="1" bestFit="1" customWidth="1"/>
    <col min="5386" max="5386" width="10.140625" style="1" bestFit="1" customWidth="1"/>
    <col min="5387" max="5387" width="7.85546875" style="1" bestFit="1" customWidth="1"/>
    <col min="5388" max="5388" width="11.28515625" style="1" bestFit="1" customWidth="1"/>
    <col min="5389" max="5389" width="15" style="1" bestFit="1" customWidth="1"/>
    <col min="5390" max="5391" width="10.140625" style="1" bestFit="1" customWidth="1"/>
    <col min="5392" max="5392" width="10.140625" style="1" customWidth="1"/>
    <col min="5393" max="5635" width="11.42578125" style="1"/>
    <col min="5636" max="5636" width="8.7109375" style="1" customWidth="1"/>
    <col min="5637" max="5637" width="11.42578125" style="1"/>
    <col min="5638" max="5639" width="10.140625" style="1" bestFit="1" customWidth="1"/>
    <col min="5640" max="5640" width="11.28515625" style="1" bestFit="1" customWidth="1"/>
    <col min="5641" max="5641" width="12.42578125" style="1" bestFit="1" customWidth="1"/>
    <col min="5642" max="5642" width="10.140625" style="1" bestFit="1" customWidth="1"/>
    <col min="5643" max="5643" width="7.85546875" style="1" bestFit="1" customWidth="1"/>
    <col min="5644" max="5644" width="11.28515625" style="1" bestFit="1" customWidth="1"/>
    <col min="5645" max="5645" width="15" style="1" bestFit="1" customWidth="1"/>
    <col min="5646" max="5647" width="10.140625" style="1" bestFit="1" customWidth="1"/>
    <col min="5648" max="5648" width="10.140625" style="1" customWidth="1"/>
    <col min="5649" max="5891" width="11.42578125" style="1"/>
    <col min="5892" max="5892" width="8.7109375" style="1" customWidth="1"/>
    <col min="5893" max="5893" width="11.42578125" style="1"/>
    <col min="5894" max="5895" width="10.140625" style="1" bestFit="1" customWidth="1"/>
    <col min="5896" max="5896" width="11.28515625" style="1" bestFit="1" customWidth="1"/>
    <col min="5897" max="5897" width="12.42578125" style="1" bestFit="1" customWidth="1"/>
    <col min="5898" max="5898" width="10.140625" style="1" bestFit="1" customWidth="1"/>
    <col min="5899" max="5899" width="7.85546875" style="1" bestFit="1" customWidth="1"/>
    <col min="5900" max="5900" width="11.28515625" style="1" bestFit="1" customWidth="1"/>
    <col min="5901" max="5901" width="15" style="1" bestFit="1" customWidth="1"/>
    <col min="5902" max="5903" width="10.140625" style="1" bestFit="1" customWidth="1"/>
    <col min="5904" max="5904" width="10.140625" style="1" customWidth="1"/>
    <col min="5905" max="6147" width="11.42578125" style="1"/>
    <col min="6148" max="6148" width="8.7109375" style="1" customWidth="1"/>
    <col min="6149" max="6149" width="11.42578125" style="1"/>
    <col min="6150" max="6151" width="10.140625" style="1" bestFit="1" customWidth="1"/>
    <col min="6152" max="6152" width="11.28515625" style="1" bestFit="1" customWidth="1"/>
    <col min="6153" max="6153" width="12.42578125" style="1" bestFit="1" customWidth="1"/>
    <col min="6154" max="6154" width="10.140625" style="1" bestFit="1" customWidth="1"/>
    <col min="6155" max="6155" width="7.85546875" style="1" bestFit="1" customWidth="1"/>
    <col min="6156" max="6156" width="11.28515625" style="1" bestFit="1" customWidth="1"/>
    <col min="6157" max="6157" width="15" style="1" bestFit="1" customWidth="1"/>
    <col min="6158" max="6159" width="10.140625" style="1" bestFit="1" customWidth="1"/>
    <col min="6160" max="6160" width="10.140625" style="1" customWidth="1"/>
    <col min="6161" max="6403" width="11.42578125" style="1"/>
    <col min="6404" max="6404" width="8.7109375" style="1" customWidth="1"/>
    <col min="6405" max="6405" width="11.42578125" style="1"/>
    <col min="6406" max="6407" width="10.140625" style="1" bestFit="1" customWidth="1"/>
    <col min="6408" max="6408" width="11.28515625" style="1" bestFit="1" customWidth="1"/>
    <col min="6409" max="6409" width="12.42578125" style="1" bestFit="1" customWidth="1"/>
    <col min="6410" max="6410" width="10.140625" style="1" bestFit="1" customWidth="1"/>
    <col min="6411" max="6411" width="7.85546875" style="1" bestFit="1" customWidth="1"/>
    <col min="6412" max="6412" width="11.28515625" style="1" bestFit="1" customWidth="1"/>
    <col min="6413" max="6413" width="15" style="1" bestFit="1" customWidth="1"/>
    <col min="6414" max="6415" width="10.140625" style="1" bestFit="1" customWidth="1"/>
    <col min="6416" max="6416" width="10.140625" style="1" customWidth="1"/>
    <col min="6417" max="6659" width="11.42578125" style="1"/>
    <col min="6660" max="6660" width="8.7109375" style="1" customWidth="1"/>
    <col min="6661" max="6661" width="11.42578125" style="1"/>
    <col min="6662" max="6663" width="10.140625" style="1" bestFit="1" customWidth="1"/>
    <col min="6664" max="6664" width="11.28515625" style="1" bestFit="1" customWidth="1"/>
    <col min="6665" max="6665" width="12.42578125" style="1" bestFit="1" customWidth="1"/>
    <col min="6666" max="6666" width="10.140625" style="1" bestFit="1" customWidth="1"/>
    <col min="6667" max="6667" width="7.85546875" style="1" bestFit="1" customWidth="1"/>
    <col min="6668" max="6668" width="11.28515625" style="1" bestFit="1" customWidth="1"/>
    <col min="6669" max="6669" width="15" style="1" bestFit="1" customWidth="1"/>
    <col min="6670" max="6671" width="10.140625" style="1" bestFit="1" customWidth="1"/>
    <col min="6672" max="6672" width="10.140625" style="1" customWidth="1"/>
    <col min="6673" max="6915" width="11.42578125" style="1"/>
    <col min="6916" max="6916" width="8.7109375" style="1" customWidth="1"/>
    <col min="6917" max="6917" width="11.42578125" style="1"/>
    <col min="6918" max="6919" width="10.140625" style="1" bestFit="1" customWidth="1"/>
    <col min="6920" max="6920" width="11.28515625" style="1" bestFit="1" customWidth="1"/>
    <col min="6921" max="6921" width="12.42578125" style="1" bestFit="1" customWidth="1"/>
    <col min="6922" max="6922" width="10.140625" style="1" bestFit="1" customWidth="1"/>
    <col min="6923" max="6923" width="7.85546875" style="1" bestFit="1" customWidth="1"/>
    <col min="6924" max="6924" width="11.28515625" style="1" bestFit="1" customWidth="1"/>
    <col min="6925" max="6925" width="15" style="1" bestFit="1" customWidth="1"/>
    <col min="6926" max="6927" width="10.140625" style="1" bestFit="1" customWidth="1"/>
    <col min="6928" max="6928" width="10.140625" style="1" customWidth="1"/>
    <col min="6929" max="7171" width="11.42578125" style="1"/>
    <col min="7172" max="7172" width="8.7109375" style="1" customWidth="1"/>
    <col min="7173" max="7173" width="11.42578125" style="1"/>
    <col min="7174" max="7175" width="10.140625" style="1" bestFit="1" customWidth="1"/>
    <col min="7176" max="7176" width="11.28515625" style="1" bestFit="1" customWidth="1"/>
    <col min="7177" max="7177" width="12.42578125" style="1" bestFit="1" customWidth="1"/>
    <col min="7178" max="7178" width="10.140625" style="1" bestFit="1" customWidth="1"/>
    <col min="7179" max="7179" width="7.85546875" style="1" bestFit="1" customWidth="1"/>
    <col min="7180" max="7180" width="11.28515625" style="1" bestFit="1" customWidth="1"/>
    <col min="7181" max="7181" width="15" style="1" bestFit="1" customWidth="1"/>
    <col min="7182" max="7183" width="10.140625" style="1" bestFit="1" customWidth="1"/>
    <col min="7184" max="7184" width="10.140625" style="1" customWidth="1"/>
    <col min="7185" max="7427" width="11.42578125" style="1"/>
    <col min="7428" max="7428" width="8.7109375" style="1" customWidth="1"/>
    <col min="7429" max="7429" width="11.42578125" style="1"/>
    <col min="7430" max="7431" width="10.140625" style="1" bestFit="1" customWidth="1"/>
    <col min="7432" max="7432" width="11.28515625" style="1" bestFit="1" customWidth="1"/>
    <col min="7433" max="7433" width="12.42578125" style="1" bestFit="1" customWidth="1"/>
    <col min="7434" max="7434" width="10.140625" style="1" bestFit="1" customWidth="1"/>
    <col min="7435" max="7435" width="7.85546875" style="1" bestFit="1" customWidth="1"/>
    <col min="7436" max="7436" width="11.28515625" style="1" bestFit="1" customWidth="1"/>
    <col min="7437" max="7437" width="15" style="1" bestFit="1" customWidth="1"/>
    <col min="7438" max="7439" width="10.140625" style="1" bestFit="1" customWidth="1"/>
    <col min="7440" max="7440" width="10.140625" style="1" customWidth="1"/>
    <col min="7441" max="7683" width="11.42578125" style="1"/>
    <col min="7684" max="7684" width="8.7109375" style="1" customWidth="1"/>
    <col min="7685" max="7685" width="11.42578125" style="1"/>
    <col min="7686" max="7687" width="10.140625" style="1" bestFit="1" customWidth="1"/>
    <col min="7688" max="7688" width="11.28515625" style="1" bestFit="1" customWidth="1"/>
    <col min="7689" max="7689" width="12.42578125" style="1" bestFit="1" customWidth="1"/>
    <col min="7690" max="7690" width="10.140625" style="1" bestFit="1" customWidth="1"/>
    <col min="7691" max="7691" width="7.85546875" style="1" bestFit="1" customWidth="1"/>
    <col min="7692" max="7692" width="11.28515625" style="1" bestFit="1" customWidth="1"/>
    <col min="7693" max="7693" width="15" style="1" bestFit="1" customWidth="1"/>
    <col min="7694" max="7695" width="10.140625" style="1" bestFit="1" customWidth="1"/>
    <col min="7696" max="7696" width="10.140625" style="1" customWidth="1"/>
    <col min="7697" max="7939" width="11.42578125" style="1"/>
    <col min="7940" max="7940" width="8.7109375" style="1" customWidth="1"/>
    <col min="7941" max="7941" width="11.42578125" style="1"/>
    <col min="7942" max="7943" width="10.140625" style="1" bestFit="1" customWidth="1"/>
    <col min="7944" max="7944" width="11.28515625" style="1" bestFit="1" customWidth="1"/>
    <col min="7945" max="7945" width="12.42578125" style="1" bestFit="1" customWidth="1"/>
    <col min="7946" max="7946" width="10.140625" style="1" bestFit="1" customWidth="1"/>
    <col min="7947" max="7947" width="7.85546875" style="1" bestFit="1" customWidth="1"/>
    <col min="7948" max="7948" width="11.28515625" style="1" bestFit="1" customWidth="1"/>
    <col min="7949" max="7949" width="15" style="1" bestFit="1" customWidth="1"/>
    <col min="7950" max="7951" width="10.140625" style="1" bestFit="1" customWidth="1"/>
    <col min="7952" max="7952" width="10.140625" style="1" customWidth="1"/>
    <col min="7953" max="8195" width="11.42578125" style="1"/>
    <col min="8196" max="8196" width="8.7109375" style="1" customWidth="1"/>
    <col min="8197" max="8197" width="11.42578125" style="1"/>
    <col min="8198" max="8199" width="10.140625" style="1" bestFit="1" customWidth="1"/>
    <col min="8200" max="8200" width="11.28515625" style="1" bestFit="1" customWidth="1"/>
    <col min="8201" max="8201" width="12.42578125" style="1" bestFit="1" customWidth="1"/>
    <col min="8202" max="8202" width="10.140625" style="1" bestFit="1" customWidth="1"/>
    <col min="8203" max="8203" width="7.85546875" style="1" bestFit="1" customWidth="1"/>
    <col min="8204" max="8204" width="11.28515625" style="1" bestFit="1" customWidth="1"/>
    <col min="8205" max="8205" width="15" style="1" bestFit="1" customWidth="1"/>
    <col min="8206" max="8207" width="10.140625" style="1" bestFit="1" customWidth="1"/>
    <col min="8208" max="8208" width="10.140625" style="1" customWidth="1"/>
    <col min="8209" max="8451" width="11.42578125" style="1"/>
    <col min="8452" max="8452" width="8.7109375" style="1" customWidth="1"/>
    <col min="8453" max="8453" width="11.42578125" style="1"/>
    <col min="8454" max="8455" width="10.140625" style="1" bestFit="1" customWidth="1"/>
    <col min="8456" max="8456" width="11.28515625" style="1" bestFit="1" customWidth="1"/>
    <col min="8457" max="8457" width="12.42578125" style="1" bestFit="1" customWidth="1"/>
    <col min="8458" max="8458" width="10.140625" style="1" bestFit="1" customWidth="1"/>
    <col min="8459" max="8459" width="7.85546875" style="1" bestFit="1" customWidth="1"/>
    <col min="8460" max="8460" width="11.28515625" style="1" bestFit="1" customWidth="1"/>
    <col min="8461" max="8461" width="15" style="1" bestFit="1" customWidth="1"/>
    <col min="8462" max="8463" width="10.140625" style="1" bestFit="1" customWidth="1"/>
    <col min="8464" max="8464" width="10.140625" style="1" customWidth="1"/>
    <col min="8465" max="8707" width="11.42578125" style="1"/>
    <col min="8708" max="8708" width="8.7109375" style="1" customWidth="1"/>
    <col min="8709" max="8709" width="11.42578125" style="1"/>
    <col min="8710" max="8711" width="10.140625" style="1" bestFit="1" customWidth="1"/>
    <col min="8712" max="8712" width="11.28515625" style="1" bestFit="1" customWidth="1"/>
    <col min="8713" max="8713" width="12.42578125" style="1" bestFit="1" customWidth="1"/>
    <col min="8714" max="8714" width="10.140625" style="1" bestFit="1" customWidth="1"/>
    <col min="8715" max="8715" width="7.85546875" style="1" bestFit="1" customWidth="1"/>
    <col min="8716" max="8716" width="11.28515625" style="1" bestFit="1" customWidth="1"/>
    <col min="8717" max="8717" width="15" style="1" bestFit="1" customWidth="1"/>
    <col min="8718" max="8719" width="10.140625" style="1" bestFit="1" customWidth="1"/>
    <col min="8720" max="8720" width="10.140625" style="1" customWidth="1"/>
    <col min="8721" max="8963" width="11.42578125" style="1"/>
    <col min="8964" max="8964" width="8.7109375" style="1" customWidth="1"/>
    <col min="8965" max="8965" width="11.42578125" style="1"/>
    <col min="8966" max="8967" width="10.140625" style="1" bestFit="1" customWidth="1"/>
    <col min="8968" max="8968" width="11.28515625" style="1" bestFit="1" customWidth="1"/>
    <col min="8969" max="8969" width="12.42578125" style="1" bestFit="1" customWidth="1"/>
    <col min="8970" max="8970" width="10.140625" style="1" bestFit="1" customWidth="1"/>
    <col min="8971" max="8971" width="7.85546875" style="1" bestFit="1" customWidth="1"/>
    <col min="8972" max="8972" width="11.28515625" style="1" bestFit="1" customWidth="1"/>
    <col min="8973" max="8973" width="15" style="1" bestFit="1" customWidth="1"/>
    <col min="8974" max="8975" width="10.140625" style="1" bestFit="1" customWidth="1"/>
    <col min="8976" max="8976" width="10.140625" style="1" customWidth="1"/>
    <col min="8977" max="9219" width="11.42578125" style="1"/>
    <col min="9220" max="9220" width="8.7109375" style="1" customWidth="1"/>
    <col min="9221" max="9221" width="11.42578125" style="1"/>
    <col min="9222" max="9223" width="10.140625" style="1" bestFit="1" customWidth="1"/>
    <col min="9224" max="9224" width="11.28515625" style="1" bestFit="1" customWidth="1"/>
    <col min="9225" max="9225" width="12.42578125" style="1" bestFit="1" customWidth="1"/>
    <col min="9226" max="9226" width="10.140625" style="1" bestFit="1" customWidth="1"/>
    <col min="9227" max="9227" width="7.85546875" style="1" bestFit="1" customWidth="1"/>
    <col min="9228" max="9228" width="11.28515625" style="1" bestFit="1" customWidth="1"/>
    <col min="9229" max="9229" width="15" style="1" bestFit="1" customWidth="1"/>
    <col min="9230" max="9231" width="10.140625" style="1" bestFit="1" customWidth="1"/>
    <col min="9232" max="9232" width="10.140625" style="1" customWidth="1"/>
    <col min="9233" max="9475" width="11.42578125" style="1"/>
    <col min="9476" max="9476" width="8.7109375" style="1" customWidth="1"/>
    <col min="9477" max="9477" width="11.42578125" style="1"/>
    <col min="9478" max="9479" width="10.140625" style="1" bestFit="1" customWidth="1"/>
    <col min="9480" max="9480" width="11.28515625" style="1" bestFit="1" customWidth="1"/>
    <col min="9481" max="9481" width="12.42578125" style="1" bestFit="1" customWidth="1"/>
    <col min="9482" max="9482" width="10.140625" style="1" bestFit="1" customWidth="1"/>
    <col min="9483" max="9483" width="7.85546875" style="1" bestFit="1" customWidth="1"/>
    <col min="9484" max="9484" width="11.28515625" style="1" bestFit="1" customWidth="1"/>
    <col min="9485" max="9485" width="15" style="1" bestFit="1" customWidth="1"/>
    <col min="9486" max="9487" width="10.140625" style="1" bestFit="1" customWidth="1"/>
    <col min="9488" max="9488" width="10.140625" style="1" customWidth="1"/>
    <col min="9489" max="9731" width="11.42578125" style="1"/>
    <col min="9732" max="9732" width="8.7109375" style="1" customWidth="1"/>
    <col min="9733" max="9733" width="11.42578125" style="1"/>
    <col min="9734" max="9735" width="10.140625" style="1" bestFit="1" customWidth="1"/>
    <col min="9736" max="9736" width="11.28515625" style="1" bestFit="1" customWidth="1"/>
    <col min="9737" max="9737" width="12.42578125" style="1" bestFit="1" customWidth="1"/>
    <col min="9738" max="9738" width="10.140625" style="1" bestFit="1" customWidth="1"/>
    <col min="9739" max="9739" width="7.85546875" style="1" bestFit="1" customWidth="1"/>
    <col min="9740" max="9740" width="11.28515625" style="1" bestFit="1" customWidth="1"/>
    <col min="9741" max="9741" width="15" style="1" bestFit="1" customWidth="1"/>
    <col min="9742" max="9743" width="10.140625" style="1" bestFit="1" customWidth="1"/>
    <col min="9744" max="9744" width="10.140625" style="1" customWidth="1"/>
    <col min="9745" max="9987" width="11.42578125" style="1"/>
    <col min="9988" max="9988" width="8.7109375" style="1" customWidth="1"/>
    <col min="9989" max="9989" width="11.42578125" style="1"/>
    <col min="9990" max="9991" width="10.140625" style="1" bestFit="1" customWidth="1"/>
    <col min="9992" max="9992" width="11.28515625" style="1" bestFit="1" customWidth="1"/>
    <col min="9993" max="9993" width="12.42578125" style="1" bestFit="1" customWidth="1"/>
    <col min="9994" max="9994" width="10.140625" style="1" bestFit="1" customWidth="1"/>
    <col min="9995" max="9995" width="7.85546875" style="1" bestFit="1" customWidth="1"/>
    <col min="9996" max="9996" width="11.28515625" style="1" bestFit="1" customWidth="1"/>
    <col min="9997" max="9997" width="15" style="1" bestFit="1" customWidth="1"/>
    <col min="9998" max="9999" width="10.140625" style="1" bestFit="1" customWidth="1"/>
    <col min="10000" max="10000" width="10.140625" style="1" customWidth="1"/>
    <col min="10001" max="10243" width="11.42578125" style="1"/>
    <col min="10244" max="10244" width="8.7109375" style="1" customWidth="1"/>
    <col min="10245" max="10245" width="11.42578125" style="1"/>
    <col min="10246" max="10247" width="10.140625" style="1" bestFit="1" customWidth="1"/>
    <col min="10248" max="10248" width="11.28515625" style="1" bestFit="1" customWidth="1"/>
    <col min="10249" max="10249" width="12.42578125" style="1" bestFit="1" customWidth="1"/>
    <col min="10250" max="10250" width="10.140625" style="1" bestFit="1" customWidth="1"/>
    <col min="10251" max="10251" width="7.85546875" style="1" bestFit="1" customWidth="1"/>
    <col min="10252" max="10252" width="11.28515625" style="1" bestFit="1" customWidth="1"/>
    <col min="10253" max="10253" width="15" style="1" bestFit="1" customWidth="1"/>
    <col min="10254" max="10255" width="10.140625" style="1" bestFit="1" customWidth="1"/>
    <col min="10256" max="10256" width="10.140625" style="1" customWidth="1"/>
    <col min="10257" max="10499" width="11.42578125" style="1"/>
    <col min="10500" max="10500" width="8.7109375" style="1" customWidth="1"/>
    <col min="10501" max="10501" width="11.42578125" style="1"/>
    <col min="10502" max="10503" width="10.140625" style="1" bestFit="1" customWidth="1"/>
    <col min="10504" max="10504" width="11.28515625" style="1" bestFit="1" customWidth="1"/>
    <col min="10505" max="10505" width="12.42578125" style="1" bestFit="1" customWidth="1"/>
    <col min="10506" max="10506" width="10.140625" style="1" bestFit="1" customWidth="1"/>
    <col min="10507" max="10507" width="7.85546875" style="1" bestFit="1" customWidth="1"/>
    <col min="10508" max="10508" width="11.28515625" style="1" bestFit="1" customWidth="1"/>
    <col min="10509" max="10509" width="15" style="1" bestFit="1" customWidth="1"/>
    <col min="10510" max="10511" width="10.140625" style="1" bestFit="1" customWidth="1"/>
    <col min="10512" max="10512" width="10.140625" style="1" customWidth="1"/>
    <col min="10513" max="10755" width="11.42578125" style="1"/>
    <col min="10756" max="10756" width="8.7109375" style="1" customWidth="1"/>
    <col min="10757" max="10757" width="11.42578125" style="1"/>
    <col min="10758" max="10759" width="10.140625" style="1" bestFit="1" customWidth="1"/>
    <col min="10760" max="10760" width="11.28515625" style="1" bestFit="1" customWidth="1"/>
    <col min="10761" max="10761" width="12.42578125" style="1" bestFit="1" customWidth="1"/>
    <col min="10762" max="10762" width="10.140625" style="1" bestFit="1" customWidth="1"/>
    <col min="10763" max="10763" width="7.85546875" style="1" bestFit="1" customWidth="1"/>
    <col min="10764" max="10764" width="11.28515625" style="1" bestFit="1" customWidth="1"/>
    <col min="10765" max="10765" width="15" style="1" bestFit="1" customWidth="1"/>
    <col min="10766" max="10767" width="10.140625" style="1" bestFit="1" customWidth="1"/>
    <col min="10768" max="10768" width="10.140625" style="1" customWidth="1"/>
    <col min="10769" max="11011" width="11.42578125" style="1"/>
    <col min="11012" max="11012" width="8.7109375" style="1" customWidth="1"/>
    <col min="11013" max="11013" width="11.42578125" style="1"/>
    <col min="11014" max="11015" width="10.140625" style="1" bestFit="1" customWidth="1"/>
    <col min="11016" max="11016" width="11.28515625" style="1" bestFit="1" customWidth="1"/>
    <col min="11017" max="11017" width="12.42578125" style="1" bestFit="1" customWidth="1"/>
    <col min="11018" max="11018" width="10.140625" style="1" bestFit="1" customWidth="1"/>
    <col min="11019" max="11019" width="7.85546875" style="1" bestFit="1" customWidth="1"/>
    <col min="11020" max="11020" width="11.28515625" style="1" bestFit="1" customWidth="1"/>
    <col min="11021" max="11021" width="15" style="1" bestFit="1" customWidth="1"/>
    <col min="11022" max="11023" width="10.140625" style="1" bestFit="1" customWidth="1"/>
    <col min="11024" max="11024" width="10.140625" style="1" customWidth="1"/>
    <col min="11025" max="11267" width="11.42578125" style="1"/>
    <col min="11268" max="11268" width="8.7109375" style="1" customWidth="1"/>
    <col min="11269" max="11269" width="11.42578125" style="1"/>
    <col min="11270" max="11271" width="10.140625" style="1" bestFit="1" customWidth="1"/>
    <col min="11272" max="11272" width="11.28515625" style="1" bestFit="1" customWidth="1"/>
    <col min="11273" max="11273" width="12.42578125" style="1" bestFit="1" customWidth="1"/>
    <col min="11274" max="11274" width="10.140625" style="1" bestFit="1" customWidth="1"/>
    <col min="11275" max="11275" width="7.85546875" style="1" bestFit="1" customWidth="1"/>
    <col min="11276" max="11276" width="11.28515625" style="1" bestFit="1" customWidth="1"/>
    <col min="11277" max="11277" width="15" style="1" bestFit="1" customWidth="1"/>
    <col min="11278" max="11279" width="10.140625" style="1" bestFit="1" customWidth="1"/>
    <col min="11280" max="11280" width="10.140625" style="1" customWidth="1"/>
    <col min="11281" max="11523" width="11.42578125" style="1"/>
    <col min="11524" max="11524" width="8.7109375" style="1" customWidth="1"/>
    <col min="11525" max="11525" width="11.42578125" style="1"/>
    <col min="11526" max="11527" width="10.140625" style="1" bestFit="1" customWidth="1"/>
    <col min="11528" max="11528" width="11.28515625" style="1" bestFit="1" customWidth="1"/>
    <col min="11529" max="11529" width="12.42578125" style="1" bestFit="1" customWidth="1"/>
    <col min="11530" max="11530" width="10.140625" style="1" bestFit="1" customWidth="1"/>
    <col min="11531" max="11531" width="7.85546875" style="1" bestFit="1" customWidth="1"/>
    <col min="11532" max="11532" width="11.28515625" style="1" bestFit="1" customWidth="1"/>
    <col min="11533" max="11533" width="15" style="1" bestFit="1" customWidth="1"/>
    <col min="11534" max="11535" width="10.140625" style="1" bestFit="1" customWidth="1"/>
    <col min="11536" max="11536" width="10.140625" style="1" customWidth="1"/>
    <col min="11537" max="11779" width="11.42578125" style="1"/>
    <col min="11780" max="11780" width="8.7109375" style="1" customWidth="1"/>
    <col min="11781" max="11781" width="11.42578125" style="1"/>
    <col min="11782" max="11783" width="10.140625" style="1" bestFit="1" customWidth="1"/>
    <col min="11784" max="11784" width="11.28515625" style="1" bestFit="1" customWidth="1"/>
    <col min="11785" max="11785" width="12.42578125" style="1" bestFit="1" customWidth="1"/>
    <col min="11786" max="11786" width="10.140625" style="1" bestFit="1" customWidth="1"/>
    <col min="11787" max="11787" width="7.85546875" style="1" bestFit="1" customWidth="1"/>
    <col min="11788" max="11788" width="11.28515625" style="1" bestFit="1" customWidth="1"/>
    <col min="11789" max="11789" width="15" style="1" bestFit="1" customWidth="1"/>
    <col min="11790" max="11791" width="10.140625" style="1" bestFit="1" customWidth="1"/>
    <col min="11792" max="11792" width="10.140625" style="1" customWidth="1"/>
    <col min="11793" max="12035" width="11.42578125" style="1"/>
    <col min="12036" max="12036" width="8.7109375" style="1" customWidth="1"/>
    <col min="12037" max="12037" width="11.42578125" style="1"/>
    <col min="12038" max="12039" width="10.140625" style="1" bestFit="1" customWidth="1"/>
    <col min="12040" max="12040" width="11.28515625" style="1" bestFit="1" customWidth="1"/>
    <col min="12041" max="12041" width="12.42578125" style="1" bestFit="1" customWidth="1"/>
    <col min="12042" max="12042" width="10.140625" style="1" bestFit="1" customWidth="1"/>
    <col min="12043" max="12043" width="7.85546875" style="1" bestFit="1" customWidth="1"/>
    <col min="12044" max="12044" width="11.28515625" style="1" bestFit="1" customWidth="1"/>
    <col min="12045" max="12045" width="15" style="1" bestFit="1" customWidth="1"/>
    <col min="12046" max="12047" width="10.140625" style="1" bestFit="1" customWidth="1"/>
    <col min="12048" max="12048" width="10.140625" style="1" customWidth="1"/>
    <col min="12049" max="12291" width="11.42578125" style="1"/>
    <col min="12292" max="12292" width="8.7109375" style="1" customWidth="1"/>
    <col min="12293" max="12293" width="11.42578125" style="1"/>
    <col min="12294" max="12295" width="10.140625" style="1" bestFit="1" customWidth="1"/>
    <col min="12296" max="12296" width="11.28515625" style="1" bestFit="1" customWidth="1"/>
    <col min="12297" max="12297" width="12.42578125" style="1" bestFit="1" customWidth="1"/>
    <col min="12298" max="12298" width="10.140625" style="1" bestFit="1" customWidth="1"/>
    <col min="12299" max="12299" width="7.85546875" style="1" bestFit="1" customWidth="1"/>
    <col min="12300" max="12300" width="11.28515625" style="1" bestFit="1" customWidth="1"/>
    <col min="12301" max="12301" width="15" style="1" bestFit="1" customWidth="1"/>
    <col min="12302" max="12303" width="10.140625" style="1" bestFit="1" customWidth="1"/>
    <col min="12304" max="12304" width="10.140625" style="1" customWidth="1"/>
    <col min="12305" max="12547" width="11.42578125" style="1"/>
    <col min="12548" max="12548" width="8.7109375" style="1" customWidth="1"/>
    <col min="12549" max="12549" width="11.42578125" style="1"/>
    <col min="12550" max="12551" width="10.140625" style="1" bestFit="1" customWidth="1"/>
    <col min="12552" max="12552" width="11.28515625" style="1" bestFit="1" customWidth="1"/>
    <col min="12553" max="12553" width="12.42578125" style="1" bestFit="1" customWidth="1"/>
    <col min="12554" max="12554" width="10.140625" style="1" bestFit="1" customWidth="1"/>
    <col min="12555" max="12555" width="7.85546875" style="1" bestFit="1" customWidth="1"/>
    <col min="12556" max="12556" width="11.28515625" style="1" bestFit="1" customWidth="1"/>
    <col min="12557" max="12557" width="15" style="1" bestFit="1" customWidth="1"/>
    <col min="12558" max="12559" width="10.140625" style="1" bestFit="1" customWidth="1"/>
    <col min="12560" max="12560" width="10.140625" style="1" customWidth="1"/>
    <col min="12561" max="12803" width="11.42578125" style="1"/>
    <col min="12804" max="12804" width="8.7109375" style="1" customWidth="1"/>
    <col min="12805" max="12805" width="11.42578125" style="1"/>
    <col min="12806" max="12807" width="10.140625" style="1" bestFit="1" customWidth="1"/>
    <col min="12808" max="12808" width="11.28515625" style="1" bestFit="1" customWidth="1"/>
    <col min="12809" max="12809" width="12.42578125" style="1" bestFit="1" customWidth="1"/>
    <col min="12810" max="12810" width="10.140625" style="1" bestFit="1" customWidth="1"/>
    <col min="12811" max="12811" width="7.85546875" style="1" bestFit="1" customWidth="1"/>
    <col min="12812" max="12812" width="11.28515625" style="1" bestFit="1" customWidth="1"/>
    <col min="12813" max="12813" width="15" style="1" bestFit="1" customWidth="1"/>
    <col min="12814" max="12815" width="10.140625" style="1" bestFit="1" customWidth="1"/>
    <col min="12816" max="12816" width="10.140625" style="1" customWidth="1"/>
    <col min="12817" max="13059" width="11.42578125" style="1"/>
    <col min="13060" max="13060" width="8.7109375" style="1" customWidth="1"/>
    <col min="13061" max="13061" width="11.42578125" style="1"/>
    <col min="13062" max="13063" width="10.140625" style="1" bestFit="1" customWidth="1"/>
    <col min="13064" max="13064" width="11.28515625" style="1" bestFit="1" customWidth="1"/>
    <col min="13065" max="13065" width="12.42578125" style="1" bestFit="1" customWidth="1"/>
    <col min="13066" max="13066" width="10.140625" style="1" bestFit="1" customWidth="1"/>
    <col min="13067" max="13067" width="7.85546875" style="1" bestFit="1" customWidth="1"/>
    <col min="13068" max="13068" width="11.28515625" style="1" bestFit="1" customWidth="1"/>
    <col min="13069" max="13069" width="15" style="1" bestFit="1" customWidth="1"/>
    <col min="13070" max="13071" width="10.140625" style="1" bestFit="1" customWidth="1"/>
    <col min="13072" max="13072" width="10.140625" style="1" customWidth="1"/>
    <col min="13073" max="13315" width="11.42578125" style="1"/>
    <col min="13316" max="13316" width="8.7109375" style="1" customWidth="1"/>
    <col min="13317" max="13317" width="11.42578125" style="1"/>
    <col min="13318" max="13319" width="10.140625" style="1" bestFit="1" customWidth="1"/>
    <col min="13320" max="13320" width="11.28515625" style="1" bestFit="1" customWidth="1"/>
    <col min="13321" max="13321" width="12.42578125" style="1" bestFit="1" customWidth="1"/>
    <col min="13322" max="13322" width="10.140625" style="1" bestFit="1" customWidth="1"/>
    <col min="13323" max="13323" width="7.85546875" style="1" bestFit="1" customWidth="1"/>
    <col min="13324" max="13324" width="11.28515625" style="1" bestFit="1" customWidth="1"/>
    <col min="13325" max="13325" width="15" style="1" bestFit="1" customWidth="1"/>
    <col min="13326" max="13327" width="10.140625" style="1" bestFit="1" customWidth="1"/>
    <col min="13328" max="13328" width="10.140625" style="1" customWidth="1"/>
    <col min="13329" max="13571" width="11.42578125" style="1"/>
    <col min="13572" max="13572" width="8.7109375" style="1" customWidth="1"/>
    <col min="13573" max="13573" width="11.42578125" style="1"/>
    <col min="13574" max="13575" width="10.140625" style="1" bestFit="1" customWidth="1"/>
    <col min="13576" max="13576" width="11.28515625" style="1" bestFit="1" customWidth="1"/>
    <col min="13577" max="13577" width="12.42578125" style="1" bestFit="1" customWidth="1"/>
    <col min="13578" max="13578" width="10.140625" style="1" bestFit="1" customWidth="1"/>
    <col min="13579" max="13579" width="7.85546875" style="1" bestFit="1" customWidth="1"/>
    <col min="13580" max="13580" width="11.28515625" style="1" bestFit="1" customWidth="1"/>
    <col min="13581" max="13581" width="15" style="1" bestFit="1" customWidth="1"/>
    <col min="13582" max="13583" width="10.140625" style="1" bestFit="1" customWidth="1"/>
    <col min="13584" max="13584" width="10.140625" style="1" customWidth="1"/>
    <col min="13585" max="13827" width="11.42578125" style="1"/>
    <col min="13828" max="13828" width="8.7109375" style="1" customWidth="1"/>
    <col min="13829" max="13829" width="11.42578125" style="1"/>
    <col min="13830" max="13831" width="10.140625" style="1" bestFit="1" customWidth="1"/>
    <col min="13832" max="13832" width="11.28515625" style="1" bestFit="1" customWidth="1"/>
    <col min="13833" max="13833" width="12.42578125" style="1" bestFit="1" customWidth="1"/>
    <col min="13834" max="13834" width="10.140625" style="1" bestFit="1" customWidth="1"/>
    <col min="13835" max="13835" width="7.85546875" style="1" bestFit="1" customWidth="1"/>
    <col min="13836" max="13836" width="11.28515625" style="1" bestFit="1" customWidth="1"/>
    <col min="13837" max="13837" width="15" style="1" bestFit="1" customWidth="1"/>
    <col min="13838" max="13839" width="10.140625" style="1" bestFit="1" customWidth="1"/>
    <col min="13840" max="13840" width="10.140625" style="1" customWidth="1"/>
    <col min="13841" max="14083" width="11.42578125" style="1"/>
    <col min="14084" max="14084" width="8.7109375" style="1" customWidth="1"/>
    <col min="14085" max="14085" width="11.42578125" style="1"/>
    <col min="14086" max="14087" width="10.140625" style="1" bestFit="1" customWidth="1"/>
    <col min="14088" max="14088" width="11.28515625" style="1" bestFit="1" customWidth="1"/>
    <col min="14089" max="14089" width="12.42578125" style="1" bestFit="1" customWidth="1"/>
    <col min="14090" max="14090" width="10.140625" style="1" bestFit="1" customWidth="1"/>
    <col min="14091" max="14091" width="7.85546875" style="1" bestFit="1" customWidth="1"/>
    <col min="14092" max="14092" width="11.28515625" style="1" bestFit="1" customWidth="1"/>
    <col min="14093" max="14093" width="15" style="1" bestFit="1" customWidth="1"/>
    <col min="14094" max="14095" width="10.140625" style="1" bestFit="1" customWidth="1"/>
    <col min="14096" max="14096" width="10.140625" style="1" customWidth="1"/>
    <col min="14097" max="14339" width="11.42578125" style="1"/>
    <col min="14340" max="14340" width="8.7109375" style="1" customWidth="1"/>
    <col min="14341" max="14341" width="11.42578125" style="1"/>
    <col min="14342" max="14343" width="10.140625" style="1" bestFit="1" customWidth="1"/>
    <col min="14344" max="14344" width="11.28515625" style="1" bestFit="1" customWidth="1"/>
    <col min="14345" max="14345" width="12.42578125" style="1" bestFit="1" customWidth="1"/>
    <col min="14346" max="14346" width="10.140625" style="1" bestFit="1" customWidth="1"/>
    <col min="14347" max="14347" width="7.85546875" style="1" bestFit="1" customWidth="1"/>
    <col min="14348" max="14348" width="11.28515625" style="1" bestFit="1" customWidth="1"/>
    <col min="14349" max="14349" width="15" style="1" bestFit="1" customWidth="1"/>
    <col min="14350" max="14351" width="10.140625" style="1" bestFit="1" customWidth="1"/>
    <col min="14352" max="14352" width="10.140625" style="1" customWidth="1"/>
    <col min="14353" max="14595" width="11.42578125" style="1"/>
    <col min="14596" max="14596" width="8.7109375" style="1" customWidth="1"/>
    <col min="14597" max="14597" width="11.42578125" style="1"/>
    <col min="14598" max="14599" width="10.140625" style="1" bestFit="1" customWidth="1"/>
    <col min="14600" max="14600" width="11.28515625" style="1" bestFit="1" customWidth="1"/>
    <col min="14601" max="14601" width="12.42578125" style="1" bestFit="1" customWidth="1"/>
    <col min="14602" max="14602" width="10.140625" style="1" bestFit="1" customWidth="1"/>
    <col min="14603" max="14603" width="7.85546875" style="1" bestFit="1" customWidth="1"/>
    <col min="14604" max="14604" width="11.28515625" style="1" bestFit="1" customWidth="1"/>
    <col min="14605" max="14605" width="15" style="1" bestFit="1" customWidth="1"/>
    <col min="14606" max="14607" width="10.140625" style="1" bestFit="1" customWidth="1"/>
    <col min="14608" max="14608" width="10.140625" style="1" customWidth="1"/>
    <col min="14609" max="14851" width="11.42578125" style="1"/>
    <col min="14852" max="14852" width="8.7109375" style="1" customWidth="1"/>
    <col min="14853" max="14853" width="11.42578125" style="1"/>
    <col min="14854" max="14855" width="10.140625" style="1" bestFit="1" customWidth="1"/>
    <col min="14856" max="14856" width="11.28515625" style="1" bestFit="1" customWidth="1"/>
    <col min="14857" max="14857" width="12.42578125" style="1" bestFit="1" customWidth="1"/>
    <col min="14858" max="14858" width="10.140625" style="1" bestFit="1" customWidth="1"/>
    <col min="14859" max="14859" width="7.85546875" style="1" bestFit="1" customWidth="1"/>
    <col min="14860" max="14860" width="11.28515625" style="1" bestFit="1" customWidth="1"/>
    <col min="14861" max="14861" width="15" style="1" bestFit="1" customWidth="1"/>
    <col min="14862" max="14863" width="10.140625" style="1" bestFit="1" customWidth="1"/>
    <col min="14864" max="14864" width="10.140625" style="1" customWidth="1"/>
    <col min="14865" max="15107" width="11.42578125" style="1"/>
    <col min="15108" max="15108" width="8.7109375" style="1" customWidth="1"/>
    <col min="15109" max="15109" width="11.42578125" style="1"/>
    <col min="15110" max="15111" width="10.140625" style="1" bestFit="1" customWidth="1"/>
    <col min="15112" max="15112" width="11.28515625" style="1" bestFit="1" customWidth="1"/>
    <col min="15113" max="15113" width="12.42578125" style="1" bestFit="1" customWidth="1"/>
    <col min="15114" max="15114" width="10.140625" style="1" bestFit="1" customWidth="1"/>
    <col min="15115" max="15115" width="7.85546875" style="1" bestFit="1" customWidth="1"/>
    <col min="15116" max="15116" width="11.28515625" style="1" bestFit="1" customWidth="1"/>
    <col min="15117" max="15117" width="15" style="1" bestFit="1" customWidth="1"/>
    <col min="15118" max="15119" width="10.140625" style="1" bestFit="1" customWidth="1"/>
    <col min="15120" max="15120" width="10.140625" style="1" customWidth="1"/>
    <col min="15121" max="15363" width="11.42578125" style="1"/>
    <col min="15364" max="15364" width="8.7109375" style="1" customWidth="1"/>
    <col min="15365" max="15365" width="11.42578125" style="1"/>
    <col min="15366" max="15367" width="10.140625" style="1" bestFit="1" customWidth="1"/>
    <col min="15368" max="15368" width="11.28515625" style="1" bestFit="1" customWidth="1"/>
    <col min="15369" max="15369" width="12.42578125" style="1" bestFit="1" customWidth="1"/>
    <col min="15370" max="15370" width="10.140625" style="1" bestFit="1" customWidth="1"/>
    <col min="15371" max="15371" width="7.85546875" style="1" bestFit="1" customWidth="1"/>
    <col min="15372" max="15372" width="11.28515625" style="1" bestFit="1" customWidth="1"/>
    <col min="15373" max="15373" width="15" style="1" bestFit="1" customWidth="1"/>
    <col min="15374" max="15375" width="10.140625" style="1" bestFit="1" customWidth="1"/>
    <col min="15376" max="15376" width="10.140625" style="1" customWidth="1"/>
    <col min="15377" max="15619" width="11.42578125" style="1"/>
    <col min="15620" max="15620" width="8.7109375" style="1" customWidth="1"/>
    <col min="15621" max="15621" width="11.42578125" style="1"/>
    <col min="15622" max="15623" width="10.140625" style="1" bestFit="1" customWidth="1"/>
    <col min="15624" max="15624" width="11.28515625" style="1" bestFit="1" customWidth="1"/>
    <col min="15625" max="15625" width="12.42578125" style="1" bestFit="1" customWidth="1"/>
    <col min="15626" max="15626" width="10.140625" style="1" bestFit="1" customWidth="1"/>
    <col min="15627" max="15627" width="7.85546875" style="1" bestFit="1" customWidth="1"/>
    <col min="15628" max="15628" width="11.28515625" style="1" bestFit="1" customWidth="1"/>
    <col min="15629" max="15629" width="15" style="1" bestFit="1" customWidth="1"/>
    <col min="15630" max="15631" width="10.140625" style="1" bestFit="1" customWidth="1"/>
    <col min="15632" max="15632" width="10.140625" style="1" customWidth="1"/>
    <col min="15633" max="15875" width="11.42578125" style="1"/>
    <col min="15876" max="15876" width="8.7109375" style="1" customWidth="1"/>
    <col min="15877" max="15877" width="11.42578125" style="1"/>
    <col min="15878" max="15879" width="10.140625" style="1" bestFit="1" customWidth="1"/>
    <col min="15880" max="15880" width="11.28515625" style="1" bestFit="1" customWidth="1"/>
    <col min="15881" max="15881" width="12.42578125" style="1" bestFit="1" customWidth="1"/>
    <col min="15882" max="15882" width="10.140625" style="1" bestFit="1" customWidth="1"/>
    <col min="15883" max="15883" width="7.85546875" style="1" bestFit="1" customWidth="1"/>
    <col min="15884" max="15884" width="11.28515625" style="1" bestFit="1" customWidth="1"/>
    <col min="15885" max="15885" width="15" style="1" bestFit="1" customWidth="1"/>
    <col min="15886" max="15887" width="10.140625" style="1" bestFit="1" customWidth="1"/>
    <col min="15888" max="15888" width="10.140625" style="1" customWidth="1"/>
    <col min="15889" max="16131" width="11.42578125" style="1"/>
    <col min="16132" max="16132" width="8.7109375" style="1" customWidth="1"/>
    <col min="16133" max="16133" width="11.42578125" style="1"/>
    <col min="16134" max="16135" width="10.140625" style="1" bestFit="1" customWidth="1"/>
    <col min="16136" max="16136" width="11.28515625" style="1" bestFit="1" customWidth="1"/>
    <col min="16137" max="16137" width="12.42578125" style="1" bestFit="1" customWidth="1"/>
    <col min="16138" max="16138" width="10.140625" style="1" bestFit="1" customWidth="1"/>
    <col min="16139" max="16139" width="7.85546875" style="1" bestFit="1" customWidth="1"/>
    <col min="16140" max="16140" width="11.28515625" style="1" bestFit="1" customWidth="1"/>
    <col min="16141" max="16141" width="15" style="1" bestFit="1" customWidth="1"/>
    <col min="16142" max="16143" width="10.140625" style="1" bestFit="1" customWidth="1"/>
    <col min="16144" max="16144" width="10.140625" style="1" customWidth="1"/>
    <col min="16145" max="16384" width="11.42578125" style="1"/>
  </cols>
  <sheetData>
    <row r="1" spans="1:16" ht="16.5" x14ac:dyDescent="0.3">
      <c r="A1" s="414" t="s">
        <v>0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</row>
    <row r="2" spans="1:16" x14ac:dyDescent="0.25">
      <c r="A2" s="2"/>
      <c r="B2" s="3"/>
      <c r="C2" s="3"/>
      <c r="D2" s="4"/>
      <c r="E2" s="4"/>
      <c r="F2" s="5"/>
      <c r="G2" s="5"/>
      <c r="H2" s="4"/>
      <c r="I2" s="6"/>
      <c r="J2" s="4"/>
      <c r="K2" s="4"/>
      <c r="L2" s="2"/>
      <c r="M2" s="2"/>
      <c r="N2" s="2"/>
      <c r="O2" s="2"/>
      <c r="P2" s="7"/>
    </row>
    <row r="3" spans="1:16" x14ac:dyDescent="0.25">
      <c r="A3" s="8"/>
      <c r="B3" s="3"/>
      <c r="C3" s="3"/>
      <c r="D3" s="4"/>
      <c r="E3" s="4"/>
      <c r="F3" s="5"/>
      <c r="G3" s="5"/>
      <c r="H3" s="4"/>
      <c r="I3" s="6"/>
      <c r="J3" s="4"/>
      <c r="K3" s="4"/>
      <c r="L3" s="2"/>
      <c r="M3" s="2"/>
      <c r="N3" s="2"/>
      <c r="O3" s="2"/>
    </row>
    <row r="4" spans="1:16" ht="24" x14ac:dyDescent="0.4">
      <c r="A4" s="415" t="s">
        <v>1</v>
      </c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</row>
    <row r="5" spans="1:16" ht="24" x14ac:dyDescent="0.4">
      <c r="A5" s="416" t="s">
        <v>210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</row>
    <row r="6" spans="1:16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10"/>
      <c r="M6" s="11"/>
      <c r="N6" s="10"/>
    </row>
    <row r="7" spans="1:16" ht="16.5" thickBot="1" x14ac:dyDescent="0.3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  <c r="M7" s="11"/>
      <c r="N7" s="13"/>
    </row>
    <row r="8" spans="1:16" ht="14.25" thickTop="1" x14ac:dyDescent="0.25">
      <c r="A8" s="14"/>
      <c r="B8" s="15"/>
      <c r="C8" s="15"/>
      <c r="D8" s="16"/>
      <c r="E8" s="14" t="s">
        <v>2</v>
      </c>
      <c r="F8" s="17"/>
      <c r="G8" s="18" t="s">
        <v>3</v>
      </c>
      <c r="H8" s="19" t="s">
        <v>3</v>
      </c>
      <c r="I8" s="20" t="s">
        <v>4</v>
      </c>
      <c r="J8" s="21" t="s">
        <v>5</v>
      </c>
      <c r="K8" s="417" t="s">
        <v>6</v>
      </c>
      <c r="L8" s="418"/>
      <c r="M8" s="21" t="s">
        <v>5</v>
      </c>
      <c r="N8" s="21"/>
      <c r="O8" s="22"/>
      <c r="P8" s="22"/>
    </row>
    <row r="9" spans="1:16" x14ac:dyDescent="0.25">
      <c r="A9" s="419" t="s">
        <v>7</v>
      </c>
      <c r="B9" s="420"/>
      <c r="C9" s="420"/>
      <c r="D9" s="421"/>
      <c r="E9" s="23" t="s">
        <v>8</v>
      </c>
      <c r="F9" s="24" t="s">
        <v>9</v>
      </c>
      <c r="G9" s="25" t="s">
        <v>9</v>
      </c>
      <c r="H9" s="26" t="s">
        <v>9</v>
      </c>
      <c r="I9" s="27" t="s">
        <v>10</v>
      </c>
      <c r="J9" s="28" t="s">
        <v>11</v>
      </c>
      <c r="K9" s="29" t="s">
        <v>12</v>
      </c>
      <c r="L9" s="26" t="s">
        <v>13</v>
      </c>
      <c r="M9" s="28" t="s">
        <v>14</v>
      </c>
      <c r="N9" s="28" t="s">
        <v>15</v>
      </c>
      <c r="O9" s="28" t="s">
        <v>16</v>
      </c>
      <c r="P9" s="28" t="s">
        <v>17</v>
      </c>
    </row>
    <row r="10" spans="1:16" ht="14.25" thickBot="1" x14ac:dyDescent="0.3">
      <c r="A10" s="30"/>
      <c r="B10" s="31"/>
      <c r="C10" s="31"/>
      <c r="D10" s="32"/>
      <c r="E10" s="33"/>
      <c r="F10" s="34" t="s">
        <v>18</v>
      </c>
      <c r="G10" s="35" t="s">
        <v>12</v>
      </c>
      <c r="H10" s="36" t="s">
        <v>13</v>
      </c>
      <c r="I10" s="37"/>
      <c r="J10" s="38"/>
      <c r="K10" s="39"/>
      <c r="L10" s="36"/>
      <c r="M10" s="40" t="s">
        <v>19</v>
      </c>
      <c r="N10" s="38"/>
      <c r="O10" s="41"/>
      <c r="P10" s="41"/>
    </row>
    <row r="11" spans="1:16" ht="14.25" thickTop="1" x14ac:dyDescent="0.25">
      <c r="A11" s="42"/>
      <c r="B11" s="15"/>
      <c r="C11" s="15"/>
      <c r="D11" s="15"/>
      <c r="E11" s="15"/>
      <c r="F11" s="17"/>
      <c r="G11" s="18"/>
      <c r="H11" s="19"/>
      <c r="I11" s="20"/>
      <c r="J11" s="21"/>
      <c r="K11" s="43"/>
      <c r="L11" s="19"/>
      <c r="M11" s="21"/>
      <c r="N11" s="21"/>
      <c r="O11" s="22"/>
      <c r="P11" s="22"/>
    </row>
    <row r="12" spans="1:16" x14ac:dyDescent="0.25">
      <c r="A12" s="44" t="s">
        <v>20</v>
      </c>
      <c r="B12" s="45"/>
      <c r="C12" s="45"/>
      <c r="D12" s="45"/>
      <c r="E12" s="45" t="s">
        <v>21</v>
      </c>
      <c r="F12" s="24">
        <v>1547.65</v>
      </c>
      <c r="G12" s="25">
        <f>F12</f>
        <v>1547.65</v>
      </c>
      <c r="H12" s="26">
        <f>F12</f>
        <v>1547.65</v>
      </c>
      <c r="I12" s="27">
        <v>323.72000000000003</v>
      </c>
      <c r="J12" s="28">
        <f>F12+I12</f>
        <v>1871.3700000000001</v>
      </c>
      <c r="K12" s="29">
        <v>178.35</v>
      </c>
      <c r="L12" s="26">
        <f>K12</f>
        <v>178.35</v>
      </c>
      <c r="M12" s="28">
        <f>J12*12+G12+H12+K12+L12</f>
        <v>25908.440000000002</v>
      </c>
      <c r="N12" s="28">
        <v>49.59</v>
      </c>
      <c r="O12" s="46">
        <v>100.15</v>
      </c>
      <c r="P12" s="46">
        <v>0</v>
      </c>
    </row>
    <row r="13" spans="1:16" x14ac:dyDescent="0.25">
      <c r="A13" s="44"/>
      <c r="B13" s="45"/>
      <c r="C13" s="45"/>
      <c r="D13" s="45"/>
      <c r="E13" s="45"/>
      <c r="F13" s="24"/>
      <c r="G13" s="25"/>
      <c r="H13" s="26"/>
      <c r="I13" s="27"/>
      <c r="J13" s="28"/>
      <c r="K13" s="29"/>
      <c r="L13" s="26"/>
      <c r="M13" s="28"/>
      <c r="N13" s="28"/>
      <c r="O13" s="46"/>
      <c r="P13" s="46"/>
    </row>
    <row r="14" spans="1:16" x14ac:dyDescent="0.25">
      <c r="A14" s="47" t="s">
        <v>22</v>
      </c>
      <c r="B14" s="45"/>
      <c r="C14" s="45"/>
      <c r="D14" s="45"/>
      <c r="E14" s="45" t="s">
        <v>21</v>
      </c>
      <c r="F14" s="24">
        <v>1804.21</v>
      </c>
      <c r="G14" s="25">
        <f>F14</f>
        <v>1804.21</v>
      </c>
      <c r="H14" s="26">
        <f>F14</f>
        <v>1804.21</v>
      </c>
      <c r="I14" s="27">
        <v>323.72000000000003</v>
      </c>
      <c r="J14" s="28">
        <f>F14+I14</f>
        <v>2127.9300000000003</v>
      </c>
      <c r="K14" s="29">
        <v>207.94</v>
      </c>
      <c r="L14" s="26">
        <f>K14</f>
        <v>207.94</v>
      </c>
      <c r="M14" s="28">
        <f>J14*12+G14+H14+K14+L14</f>
        <v>29559.46</v>
      </c>
      <c r="N14" s="28">
        <v>49.59</v>
      </c>
      <c r="O14" s="46">
        <v>118.3</v>
      </c>
      <c r="P14" s="46">
        <v>0</v>
      </c>
    </row>
    <row r="15" spans="1:16" x14ac:dyDescent="0.25">
      <c r="A15" s="44"/>
      <c r="B15" s="45"/>
      <c r="C15" s="45"/>
      <c r="D15" s="45"/>
      <c r="E15" s="45"/>
      <c r="F15" s="24"/>
      <c r="G15" s="25"/>
      <c r="H15" s="26"/>
      <c r="I15" s="27"/>
      <c r="J15" s="28"/>
      <c r="K15" s="29"/>
      <c r="L15" s="26"/>
      <c r="M15" s="28"/>
      <c r="N15" s="28"/>
      <c r="O15" s="46"/>
      <c r="P15" s="46"/>
    </row>
    <row r="16" spans="1:16" x14ac:dyDescent="0.25">
      <c r="A16" s="44" t="s">
        <v>23</v>
      </c>
      <c r="B16" s="45"/>
      <c r="C16" s="45"/>
      <c r="D16" s="45"/>
      <c r="E16" s="45" t="s">
        <v>21</v>
      </c>
      <c r="F16" s="24">
        <v>1793.91</v>
      </c>
      <c r="G16" s="25">
        <f>F16</f>
        <v>1793.91</v>
      </c>
      <c r="H16" s="26">
        <f>F16</f>
        <v>1793.91</v>
      </c>
      <c r="I16" s="27">
        <v>323.72000000000003</v>
      </c>
      <c r="J16" s="28">
        <f>F16+I16</f>
        <v>2117.63</v>
      </c>
      <c r="K16" s="29">
        <v>206.51</v>
      </c>
      <c r="L16" s="26">
        <f>K16</f>
        <v>206.51</v>
      </c>
      <c r="M16" s="28">
        <f>J16*12+G16+H16+K16+L16</f>
        <v>29412.399999999998</v>
      </c>
      <c r="N16" s="28">
        <v>49.59</v>
      </c>
      <c r="O16" s="46">
        <v>118.3</v>
      </c>
      <c r="P16" s="46">
        <f>O16</f>
        <v>118.3</v>
      </c>
    </row>
    <row r="17" spans="1:16" x14ac:dyDescent="0.25">
      <c r="A17" s="44"/>
      <c r="B17" s="45"/>
      <c r="C17" s="45"/>
      <c r="D17" s="45"/>
      <c r="E17" s="45"/>
      <c r="F17" s="24"/>
      <c r="G17" s="25"/>
      <c r="H17" s="26"/>
      <c r="I17" s="27"/>
      <c r="J17" s="28"/>
      <c r="K17" s="29"/>
      <c r="L17" s="26"/>
      <c r="M17" s="28"/>
      <c r="N17" s="28"/>
      <c r="O17" s="46"/>
      <c r="P17" s="46"/>
    </row>
    <row r="18" spans="1:16" x14ac:dyDescent="0.25">
      <c r="A18" s="44" t="s">
        <v>24</v>
      </c>
      <c r="B18" s="45"/>
      <c r="C18" s="45"/>
      <c r="D18" s="45"/>
      <c r="E18" s="45" t="s">
        <v>21</v>
      </c>
      <c r="F18" s="24">
        <v>2150.71</v>
      </c>
      <c r="G18" s="25">
        <f>F18</f>
        <v>2150.71</v>
      </c>
      <c r="H18" s="48">
        <f>F18</f>
        <v>2150.71</v>
      </c>
      <c r="I18" s="27">
        <v>323.72000000000003</v>
      </c>
      <c r="J18" s="28">
        <f>F18+I18</f>
        <v>2474.4300000000003</v>
      </c>
      <c r="K18" s="29">
        <v>247.56</v>
      </c>
      <c r="L18" s="26">
        <f>K18</f>
        <v>247.56</v>
      </c>
      <c r="M18" s="28">
        <f>J18*12+G18+H18+K18+L18</f>
        <v>34489.699999999997</v>
      </c>
      <c r="N18" s="28">
        <v>49.59</v>
      </c>
      <c r="O18" s="46">
        <v>139.79</v>
      </c>
      <c r="P18" s="46">
        <f>O18</f>
        <v>139.79</v>
      </c>
    </row>
    <row r="19" spans="1:16" x14ac:dyDescent="0.25">
      <c r="A19" s="49" t="s">
        <v>211</v>
      </c>
      <c r="B19" s="45"/>
      <c r="C19" s="45"/>
      <c r="D19" s="45"/>
      <c r="E19" s="45"/>
      <c r="F19" s="24"/>
      <c r="G19" s="25"/>
      <c r="H19" s="26"/>
      <c r="I19" s="27"/>
      <c r="J19" s="28"/>
      <c r="K19" s="29"/>
      <c r="L19" s="26"/>
      <c r="M19" s="28"/>
      <c r="N19" s="28"/>
      <c r="O19" s="46"/>
      <c r="P19" s="46"/>
    </row>
    <row r="20" spans="1:16" x14ac:dyDescent="0.25">
      <c r="A20" s="44"/>
      <c r="B20" s="45"/>
      <c r="C20" s="45"/>
      <c r="D20" s="45"/>
      <c r="E20" s="45"/>
      <c r="F20" s="24"/>
      <c r="G20" s="25"/>
      <c r="H20" s="26"/>
      <c r="I20" s="27"/>
      <c r="J20" s="28"/>
      <c r="K20" s="29"/>
      <c r="L20" s="26"/>
      <c r="M20" s="28"/>
      <c r="N20" s="28"/>
      <c r="O20" s="46"/>
      <c r="P20" s="46"/>
    </row>
    <row r="21" spans="1:16" x14ac:dyDescent="0.25">
      <c r="A21" s="44" t="s">
        <v>25</v>
      </c>
      <c r="B21" s="45"/>
      <c r="C21" s="45"/>
      <c r="D21" s="45"/>
      <c r="E21" s="45" t="s">
        <v>21</v>
      </c>
      <c r="F21" s="24">
        <v>2656.35</v>
      </c>
      <c r="G21" s="25">
        <f>F21</f>
        <v>2656.35</v>
      </c>
      <c r="H21" s="26">
        <f>F21</f>
        <v>2656.35</v>
      </c>
      <c r="I21" s="27">
        <v>0</v>
      </c>
      <c r="J21" s="28">
        <f>F21+I21</f>
        <v>2656.35</v>
      </c>
      <c r="K21" s="29">
        <v>316.66000000000003</v>
      </c>
      <c r="L21" s="26">
        <f>K21</f>
        <v>316.66000000000003</v>
      </c>
      <c r="M21" s="28">
        <f>J21*12+G21+H21+K21+L21</f>
        <v>37822.22</v>
      </c>
      <c r="N21" s="28">
        <v>0</v>
      </c>
      <c r="O21" s="46">
        <v>0</v>
      </c>
      <c r="P21" s="46">
        <v>0</v>
      </c>
    </row>
    <row r="22" spans="1:16" x14ac:dyDescent="0.25">
      <c r="A22" s="44"/>
      <c r="B22" s="45"/>
      <c r="C22" s="45"/>
      <c r="D22" s="45"/>
      <c r="E22" s="45"/>
      <c r="F22" s="24"/>
      <c r="G22" s="25"/>
      <c r="H22" s="26"/>
      <c r="I22" s="27"/>
      <c r="J22" s="28"/>
      <c r="K22" s="29"/>
      <c r="L22" s="26"/>
      <c r="M22" s="28"/>
      <c r="N22" s="28"/>
      <c r="O22" s="46"/>
      <c r="P22" s="46"/>
    </row>
    <row r="23" spans="1:16" x14ac:dyDescent="0.25">
      <c r="A23" s="44" t="s">
        <v>26</v>
      </c>
      <c r="B23" s="45"/>
      <c r="C23" s="45"/>
      <c r="D23" s="45"/>
      <c r="E23" s="45" t="s">
        <v>27</v>
      </c>
      <c r="F23" s="24">
        <v>734.85</v>
      </c>
      <c r="G23" s="25">
        <f>F23</f>
        <v>734.85</v>
      </c>
      <c r="H23" s="26">
        <f>F23</f>
        <v>734.85</v>
      </c>
      <c r="I23" s="409">
        <f>I12*0.32</f>
        <v>103.59040000000002</v>
      </c>
      <c r="J23" s="28">
        <f>F23+I23</f>
        <v>838.44040000000007</v>
      </c>
      <c r="K23" s="29">
        <v>93.42</v>
      </c>
      <c r="L23" s="26">
        <f>K23</f>
        <v>93.42</v>
      </c>
      <c r="M23" s="28">
        <f>J23*12+G23+H23+K23+L23</f>
        <v>11717.824800000002</v>
      </c>
      <c r="N23" s="28">
        <v>21.48</v>
      </c>
      <c r="O23" s="46">
        <v>0</v>
      </c>
      <c r="P23" s="46">
        <v>0</v>
      </c>
    </row>
    <row r="24" spans="1:16" x14ac:dyDescent="0.25">
      <c r="A24" s="44"/>
      <c r="B24" s="45"/>
      <c r="C24" s="45"/>
      <c r="D24" s="45"/>
      <c r="E24" s="45" t="s">
        <v>28</v>
      </c>
      <c r="F24" s="24">
        <v>612.38</v>
      </c>
      <c r="G24" s="25">
        <f>F24</f>
        <v>612.38</v>
      </c>
      <c r="H24" s="26">
        <f>F24</f>
        <v>612.38</v>
      </c>
      <c r="I24" s="409">
        <f>I23/6*5</f>
        <v>86.325333333333347</v>
      </c>
      <c r="J24" s="28">
        <f>F24+I24</f>
        <v>698.70533333333333</v>
      </c>
      <c r="K24" s="29">
        <v>77.819999999999993</v>
      </c>
      <c r="L24" s="26">
        <f>K24</f>
        <v>77.819999999999993</v>
      </c>
      <c r="M24" s="28">
        <f>J24*12+G24+H24+K24+L24+0.06</f>
        <v>9764.9239999999972</v>
      </c>
      <c r="N24" s="28">
        <v>17.899999999999999</v>
      </c>
      <c r="O24" s="46">
        <v>0</v>
      </c>
      <c r="P24" s="46">
        <v>0</v>
      </c>
    </row>
    <row r="25" spans="1:16" x14ac:dyDescent="0.25">
      <c r="A25" s="44"/>
      <c r="B25" s="45"/>
      <c r="C25" s="45"/>
      <c r="D25" s="45"/>
      <c r="E25" s="45" t="s">
        <v>29</v>
      </c>
      <c r="F25" s="24">
        <v>489.9</v>
      </c>
      <c r="G25" s="25">
        <f>F25</f>
        <v>489.9</v>
      </c>
      <c r="H25" s="26">
        <f>F25</f>
        <v>489.9</v>
      </c>
      <c r="I25" s="409">
        <f>I23/6*4</f>
        <v>69.060266666666678</v>
      </c>
      <c r="J25" s="28">
        <f>F25+I25</f>
        <v>558.96026666666671</v>
      </c>
      <c r="K25" s="29">
        <v>62.18</v>
      </c>
      <c r="L25" s="26">
        <f>K25</f>
        <v>62.18</v>
      </c>
      <c r="M25" s="28">
        <f>J25*12+G25+H25+K25+L25</f>
        <v>7811.6832000000004</v>
      </c>
      <c r="N25" s="28">
        <v>14.32</v>
      </c>
      <c r="O25" s="46">
        <v>0</v>
      </c>
      <c r="P25" s="46">
        <v>0</v>
      </c>
    </row>
    <row r="26" spans="1:16" x14ac:dyDescent="0.25">
      <c r="A26" s="44"/>
      <c r="B26" s="45"/>
      <c r="C26" s="45"/>
      <c r="D26" s="45"/>
      <c r="E26" s="45" t="s">
        <v>30</v>
      </c>
      <c r="F26" s="24">
        <v>367.44</v>
      </c>
      <c r="G26" s="25">
        <f>F26</f>
        <v>367.44</v>
      </c>
      <c r="H26" s="26">
        <f>F26</f>
        <v>367.44</v>
      </c>
      <c r="I26" s="409">
        <f>I23/6*3</f>
        <v>51.795200000000008</v>
      </c>
      <c r="J26" s="28">
        <f>F26+I26</f>
        <v>419.23520000000002</v>
      </c>
      <c r="K26" s="29">
        <v>46.57</v>
      </c>
      <c r="L26" s="26">
        <f>K26</f>
        <v>46.57</v>
      </c>
      <c r="M26" s="28">
        <f>J26*12+G26+H26+K26+L26+0.06</f>
        <v>5858.902399999999</v>
      </c>
      <c r="N26" s="28">
        <v>10.73</v>
      </c>
      <c r="O26" s="46">
        <v>0</v>
      </c>
      <c r="P26" s="46">
        <v>0</v>
      </c>
    </row>
    <row r="27" spans="1:16" x14ac:dyDescent="0.25">
      <c r="A27" s="44"/>
      <c r="B27" s="45"/>
      <c r="C27" s="45"/>
      <c r="D27" s="45"/>
      <c r="E27" s="45"/>
      <c r="F27" s="24"/>
      <c r="G27" s="25"/>
      <c r="H27" s="26"/>
      <c r="I27" s="27"/>
      <c r="J27" s="28"/>
      <c r="K27" s="29"/>
      <c r="L27" s="26"/>
      <c r="M27" s="28"/>
      <c r="N27" s="28"/>
      <c r="O27" s="46"/>
      <c r="P27" s="46"/>
    </row>
    <row r="28" spans="1:16" x14ac:dyDescent="0.25">
      <c r="A28" s="50" t="s">
        <v>31</v>
      </c>
      <c r="B28" s="51"/>
      <c r="C28" s="51"/>
      <c r="D28" s="51"/>
      <c r="E28" s="45" t="s">
        <v>27</v>
      </c>
      <c r="F28" s="24">
        <v>1098.3900000000001</v>
      </c>
      <c r="G28" s="25"/>
      <c r="H28" s="26"/>
      <c r="I28" s="27">
        <v>0</v>
      </c>
      <c r="J28" s="28">
        <f>F28+I28</f>
        <v>1098.3900000000001</v>
      </c>
      <c r="K28" s="29"/>
      <c r="L28" s="26"/>
      <c r="M28" s="28">
        <f>J28*12</f>
        <v>13180.68</v>
      </c>
      <c r="N28" s="28">
        <v>0</v>
      </c>
      <c r="O28" s="46">
        <v>0</v>
      </c>
      <c r="P28" s="46">
        <v>0</v>
      </c>
    </row>
    <row r="29" spans="1:16" x14ac:dyDescent="0.25">
      <c r="A29" s="52"/>
      <c r="B29" s="53"/>
      <c r="C29" s="53"/>
      <c r="D29" s="53"/>
      <c r="E29" s="45" t="s">
        <v>30</v>
      </c>
      <c r="F29" s="24">
        <v>549.21</v>
      </c>
      <c r="G29" s="25"/>
      <c r="H29" s="26"/>
      <c r="I29" s="27">
        <v>0</v>
      </c>
      <c r="J29" s="28">
        <f>F29+I29</f>
        <v>549.21</v>
      </c>
      <c r="K29" s="29"/>
      <c r="L29" s="26"/>
      <c r="M29" s="28">
        <f>J29*12</f>
        <v>6590.52</v>
      </c>
      <c r="N29" s="28">
        <v>0</v>
      </c>
      <c r="O29" s="46">
        <v>0</v>
      </c>
      <c r="P29" s="46">
        <v>0</v>
      </c>
    </row>
    <row r="30" spans="1:16" ht="14.25" thickBot="1" x14ac:dyDescent="0.3">
      <c r="A30" s="54"/>
      <c r="B30" s="13"/>
      <c r="C30" s="13"/>
      <c r="D30" s="13"/>
      <c r="E30" s="13"/>
      <c r="F30" s="55"/>
      <c r="G30" s="56"/>
      <c r="H30" s="57"/>
      <c r="I30" s="41"/>
      <c r="J30" s="41"/>
      <c r="K30" s="58"/>
      <c r="L30" s="59"/>
      <c r="M30" s="41"/>
      <c r="N30" s="41"/>
      <c r="O30" s="60"/>
      <c r="P30" s="60"/>
    </row>
    <row r="31" spans="1:16" s="2" customFormat="1" ht="14.25" thickTop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6" s="2" customForma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3" s="2" customForma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s="2" customFormat="1" x14ac:dyDescent="0.25">
      <c r="A34" s="410" t="s">
        <v>212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s="2" customFormat="1" x14ac:dyDescent="0.25">
      <c r="A35" s="411" t="s">
        <v>213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s="2" customForma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s="2" customFormat="1" x14ac:dyDescent="0.25">
      <c r="A37" s="412" t="s">
        <v>214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s="2" customFormat="1" x14ac:dyDescent="0.25">
      <c r="A38" s="413" t="s">
        <v>32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s="2" customForma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s="2" customFormat="1" x14ac:dyDescent="0.25">
      <c r="A40" s="412" t="s">
        <v>215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413" t="s">
        <v>33</v>
      </c>
    </row>
    <row r="43" spans="1:13" x14ac:dyDescent="0.25">
      <c r="A43" s="412" t="s">
        <v>216</v>
      </c>
    </row>
    <row r="44" spans="1:13" x14ac:dyDescent="0.25">
      <c r="A44" s="413" t="s">
        <v>217</v>
      </c>
    </row>
    <row r="48" spans="1:13" x14ac:dyDescent="0.25">
      <c r="K48" s="1" t="s">
        <v>218</v>
      </c>
    </row>
  </sheetData>
  <mergeCells count="5">
    <mergeCell ref="A1:P1"/>
    <mergeCell ref="A4:P4"/>
    <mergeCell ref="A5:P5"/>
    <mergeCell ref="K8:L8"/>
    <mergeCell ref="A9:D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8"/>
  <sheetViews>
    <sheetView topLeftCell="A19" workbookViewId="0">
      <selection activeCell="A46" sqref="A46"/>
    </sheetView>
  </sheetViews>
  <sheetFormatPr baseColWidth="10" defaultRowHeight="12.75" x14ac:dyDescent="0.2"/>
  <cols>
    <col min="1" max="1" width="20.7109375" style="250" customWidth="1"/>
    <col min="2" max="2" width="4.7109375" style="250" customWidth="1"/>
    <col min="3" max="3" width="4.28515625" style="250" bestFit="1" customWidth="1"/>
    <col min="4" max="5" width="9.5703125" style="249" customWidth="1"/>
    <col min="6" max="6" width="9" style="250" customWidth="1"/>
    <col min="7" max="7" width="8.7109375" style="250" customWidth="1"/>
    <col min="8" max="8" width="11.140625" style="249" customWidth="1"/>
    <col min="9" max="9" width="10.5703125" style="249" customWidth="1"/>
    <col min="10" max="10" width="9.85546875" style="249" customWidth="1"/>
    <col min="11" max="11" width="9.5703125" style="249" customWidth="1"/>
    <col min="12" max="12" width="11" style="249" customWidth="1"/>
    <col min="13" max="14" width="11.42578125" style="250" customWidth="1"/>
    <col min="15" max="15" width="11.42578125" style="250"/>
    <col min="16" max="18" width="9" style="250" customWidth="1"/>
    <col min="19" max="256" width="11.42578125" style="250"/>
    <col min="257" max="257" width="20.7109375" style="250" customWidth="1"/>
    <col min="258" max="258" width="4.7109375" style="250" customWidth="1"/>
    <col min="259" max="259" width="4.28515625" style="250" bestFit="1" customWidth="1"/>
    <col min="260" max="261" width="9.5703125" style="250" customWidth="1"/>
    <col min="262" max="262" width="9" style="250" customWidth="1"/>
    <col min="263" max="263" width="8.7109375" style="250" customWidth="1"/>
    <col min="264" max="264" width="11.140625" style="250" customWidth="1"/>
    <col min="265" max="265" width="10.5703125" style="250" customWidth="1"/>
    <col min="266" max="266" width="9.85546875" style="250" customWidth="1"/>
    <col min="267" max="267" width="9.5703125" style="250" customWidth="1"/>
    <col min="268" max="268" width="11" style="250" customWidth="1"/>
    <col min="269" max="270" width="11.42578125" style="250" customWidth="1"/>
    <col min="271" max="271" width="11.42578125" style="250"/>
    <col min="272" max="274" width="9" style="250" customWidth="1"/>
    <col min="275" max="512" width="11.42578125" style="250"/>
    <col min="513" max="513" width="20.7109375" style="250" customWidth="1"/>
    <col min="514" max="514" width="4.7109375" style="250" customWidth="1"/>
    <col min="515" max="515" width="4.28515625" style="250" bestFit="1" customWidth="1"/>
    <col min="516" max="517" width="9.5703125" style="250" customWidth="1"/>
    <col min="518" max="518" width="9" style="250" customWidth="1"/>
    <col min="519" max="519" width="8.7109375" style="250" customWidth="1"/>
    <col min="520" max="520" width="11.140625" style="250" customWidth="1"/>
    <col min="521" max="521" width="10.5703125" style="250" customWidth="1"/>
    <col min="522" max="522" width="9.85546875" style="250" customWidth="1"/>
    <col min="523" max="523" width="9.5703125" style="250" customWidth="1"/>
    <col min="524" max="524" width="11" style="250" customWidth="1"/>
    <col min="525" max="526" width="11.42578125" style="250" customWidth="1"/>
    <col min="527" max="527" width="11.42578125" style="250"/>
    <col min="528" max="530" width="9" style="250" customWidth="1"/>
    <col min="531" max="768" width="11.42578125" style="250"/>
    <col min="769" max="769" width="20.7109375" style="250" customWidth="1"/>
    <col min="770" max="770" width="4.7109375" style="250" customWidth="1"/>
    <col min="771" max="771" width="4.28515625" style="250" bestFit="1" customWidth="1"/>
    <col min="772" max="773" width="9.5703125" style="250" customWidth="1"/>
    <col min="774" max="774" width="9" style="250" customWidth="1"/>
    <col min="775" max="775" width="8.7109375" style="250" customWidth="1"/>
    <col min="776" max="776" width="11.140625" style="250" customWidth="1"/>
    <col min="777" max="777" width="10.5703125" style="250" customWidth="1"/>
    <col min="778" max="778" width="9.85546875" style="250" customWidth="1"/>
    <col min="779" max="779" width="9.5703125" style="250" customWidth="1"/>
    <col min="780" max="780" width="11" style="250" customWidth="1"/>
    <col min="781" max="782" width="11.42578125" style="250" customWidth="1"/>
    <col min="783" max="783" width="11.42578125" style="250"/>
    <col min="784" max="786" width="9" style="250" customWidth="1"/>
    <col min="787" max="1024" width="11.42578125" style="250"/>
    <col min="1025" max="1025" width="20.7109375" style="250" customWidth="1"/>
    <col min="1026" max="1026" width="4.7109375" style="250" customWidth="1"/>
    <col min="1027" max="1027" width="4.28515625" style="250" bestFit="1" customWidth="1"/>
    <col min="1028" max="1029" width="9.5703125" style="250" customWidth="1"/>
    <col min="1030" max="1030" width="9" style="250" customWidth="1"/>
    <col min="1031" max="1031" width="8.7109375" style="250" customWidth="1"/>
    <col min="1032" max="1032" width="11.140625" style="250" customWidth="1"/>
    <col min="1033" max="1033" width="10.5703125" style="250" customWidth="1"/>
    <col min="1034" max="1034" width="9.85546875" style="250" customWidth="1"/>
    <col min="1035" max="1035" width="9.5703125" style="250" customWidth="1"/>
    <col min="1036" max="1036" width="11" style="250" customWidth="1"/>
    <col min="1037" max="1038" width="11.42578125" style="250" customWidth="1"/>
    <col min="1039" max="1039" width="11.42578125" style="250"/>
    <col min="1040" max="1042" width="9" style="250" customWidth="1"/>
    <col min="1043" max="1280" width="11.42578125" style="250"/>
    <col min="1281" max="1281" width="20.7109375" style="250" customWidth="1"/>
    <col min="1282" max="1282" width="4.7109375" style="250" customWidth="1"/>
    <col min="1283" max="1283" width="4.28515625" style="250" bestFit="1" customWidth="1"/>
    <col min="1284" max="1285" width="9.5703125" style="250" customWidth="1"/>
    <col min="1286" max="1286" width="9" style="250" customWidth="1"/>
    <col min="1287" max="1287" width="8.7109375" style="250" customWidth="1"/>
    <col min="1288" max="1288" width="11.140625" style="250" customWidth="1"/>
    <col min="1289" max="1289" width="10.5703125" style="250" customWidth="1"/>
    <col min="1290" max="1290" width="9.85546875" style="250" customWidth="1"/>
    <col min="1291" max="1291" width="9.5703125" style="250" customWidth="1"/>
    <col min="1292" max="1292" width="11" style="250" customWidth="1"/>
    <col min="1293" max="1294" width="11.42578125" style="250" customWidth="1"/>
    <col min="1295" max="1295" width="11.42578125" style="250"/>
    <col min="1296" max="1298" width="9" style="250" customWidth="1"/>
    <col min="1299" max="1536" width="11.42578125" style="250"/>
    <col min="1537" max="1537" width="20.7109375" style="250" customWidth="1"/>
    <col min="1538" max="1538" width="4.7109375" style="250" customWidth="1"/>
    <col min="1539" max="1539" width="4.28515625" style="250" bestFit="1" customWidth="1"/>
    <col min="1540" max="1541" width="9.5703125" style="250" customWidth="1"/>
    <col min="1542" max="1542" width="9" style="250" customWidth="1"/>
    <col min="1543" max="1543" width="8.7109375" style="250" customWidth="1"/>
    <col min="1544" max="1544" width="11.140625" style="250" customWidth="1"/>
    <col min="1545" max="1545" width="10.5703125" style="250" customWidth="1"/>
    <col min="1546" max="1546" width="9.85546875" style="250" customWidth="1"/>
    <col min="1547" max="1547" width="9.5703125" style="250" customWidth="1"/>
    <col min="1548" max="1548" width="11" style="250" customWidth="1"/>
    <col min="1549" max="1550" width="11.42578125" style="250" customWidth="1"/>
    <col min="1551" max="1551" width="11.42578125" style="250"/>
    <col min="1552" max="1554" width="9" style="250" customWidth="1"/>
    <col min="1555" max="1792" width="11.42578125" style="250"/>
    <col min="1793" max="1793" width="20.7109375" style="250" customWidth="1"/>
    <col min="1794" max="1794" width="4.7109375" style="250" customWidth="1"/>
    <col min="1795" max="1795" width="4.28515625" style="250" bestFit="1" customWidth="1"/>
    <col min="1796" max="1797" width="9.5703125" style="250" customWidth="1"/>
    <col min="1798" max="1798" width="9" style="250" customWidth="1"/>
    <col min="1799" max="1799" width="8.7109375" style="250" customWidth="1"/>
    <col min="1800" max="1800" width="11.140625" style="250" customWidth="1"/>
    <col min="1801" max="1801" width="10.5703125" style="250" customWidth="1"/>
    <col min="1802" max="1802" width="9.85546875" style="250" customWidth="1"/>
    <col min="1803" max="1803" width="9.5703125" style="250" customWidth="1"/>
    <col min="1804" max="1804" width="11" style="250" customWidth="1"/>
    <col min="1805" max="1806" width="11.42578125" style="250" customWidth="1"/>
    <col min="1807" max="1807" width="11.42578125" style="250"/>
    <col min="1808" max="1810" width="9" style="250" customWidth="1"/>
    <col min="1811" max="2048" width="11.42578125" style="250"/>
    <col min="2049" max="2049" width="20.7109375" style="250" customWidth="1"/>
    <col min="2050" max="2050" width="4.7109375" style="250" customWidth="1"/>
    <col min="2051" max="2051" width="4.28515625" style="250" bestFit="1" customWidth="1"/>
    <col min="2052" max="2053" width="9.5703125" style="250" customWidth="1"/>
    <col min="2054" max="2054" width="9" style="250" customWidth="1"/>
    <col min="2055" max="2055" width="8.7109375" style="250" customWidth="1"/>
    <col min="2056" max="2056" width="11.140625" style="250" customWidth="1"/>
    <col min="2057" max="2057" width="10.5703125" style="250" customWidth="1"/>
    <col min="2058" max="2058" width="9.85546875" style="250" customWidth="1"/>
    <col min="2059" max="2059" width="9.5703125" style="250" customWidth="1"/>
    <col min="2060" max="2060" width="11" style="250" customWidth="1"/>
    <col min="2061" max="2062" width="11.42578125" style="250" customWidth="1"/>
    <col min="2063" max="2063" width="11.42578125" style="250"/>
    <col min="2064" max="2066" width="9" style="250" customWidth="1"/>
    <col min="2067" max="2304" width="11.42578125" style="250"/>
    <col min="2305" max="2305" width="20.7109375" style="250" customWidth="1"/>
    <col min="2306" max="2306" width="4.7109375" style="250" customWidth="1"/>
    <col min="2307" max="2307" width="4.28515625" style="250" bestFit="1" customWidth="1"/>
    <col min="2308" max="2309" width="9.5703125" style="250" customWidth="1"/>
    <col min="2310" max="2310" width="9" style="250" customWidth="1"/>
    <col min="2311" max="2311" width="8.7109375" style="250" customWidth="1"/>
    <col min="2312" max="2312" width="11.140625" style="250" customWidth="1"/>
    <col min="2313" max="2313" width="10.5703125" style="250" customWidth="1"/>
    <col min="2314" max="2314" width="9.85546875" style="250" customWidth="1"/>
    <col min="2315" max="2315" width="9.5703125" style="250" customWidth="1"/>
    <col min="2316" max="2316" width="11" style="250" customWidth="1"/>
    <col min="2317" max="2318" width="11.42578125" style="250" customWidth="1"/>
    <col min="2319" max="2319" width="11.42578125" style="250"/>
    <col min="2320" max="2322" width="9" style="250" customWidth="1"/>
    <col min="2323" max="2560" width="11.42578125" style="250"/>
    <col min="2561" max="2561" width="20.7109375" style="250" customWidth="1"/>
    <col min="2562" max="2562" width="4.7109375" style="250" customWidth="1"/>
    <col min="2563" max="2563" width="4.28515625" style="250" bestFit="1" customWidth="1"/>
    <col min="2564" max="2565" width="9.5703125" style="250" customWidth="1"/>
    <col min="2566" max="2566" width="9" style="250" customWidth="1"/>
    <col min="2567" max="2567" width="8.7109375" style="250" customWidth="1"/>
    <col min="2568" max="2568" width="11.140625" style="250" customWidth="1"/>
    <col min="2569" max="2569" width="10.5703125" style="250" customWidth="1"/>
    <col min="2570" max="2570" width="9.85546875" style="250" customWidth="1"/>
    <col min="2571" max="2571" width="9.5703125" style="250" customWidth="1"/>
    <col min="2572" max="2572" width="11" style="250" customWidth="1"/>
    <col min="2573" max="2574" width="11.42578125" style="250" customWidth="1"/>
    <col min="2575" max="2575" width="11.42578125" style="250"/>
    <col min="2576" max="2578" width="9" style="250" customWidth="1"/>
    <col min="2579" max="2816" width="11.42578125" style="250"/>
    <col min="2817" max="2817" width="20.7109375" style="250" customWidth="1"/>
    <col min="2818" max="2818" width="4.7109375" style="250" customWidth="1"/>
    <col min="2819" max="2819" width="4.28515625" style="250" bestFit="1" customWidth="1"/>
    <col min="2820" max="2821" width="9.5703125" style="250" customWidth="1"/>
    <col min="2822" max="2822" width="9" style="250" customWidth="1"/>
    <col min="2823" max="2823" width="8.7109375" style="250" customWidth="1"/>
    <col min="2824" max="2824" width="11.140625" style="250" customWidth="1"/>
    <col min="2825" max="2825" width="10.5703125" style="250" customWidth="1"/>
    <col min="2826" max="2826" width="9.85546875" style="250" customWidth="1"/>
    <col min="2827" max="2827" width="9.5703125" style="250" customWidth="1"/>
    <col min="2828" max="2828" width="11" style="250" customWidth="1"/>
    <col min="2829" max="2830" width="11.42578125" style="250" customWidth="1"/>
    <col min="2831" max="2831" width="11.42578125" style="250"/>
    <col min="2832" max="2834" width="9" style="250" customWidth="1"/>
    <col min="2835" max="3072" width="11.42578125" style="250"/>
    <col min="3073" max="3073" width="20.7109375" style="250" customWidth="1"/>
    <col min="3074" max="3074" width="4.7109375" style="250" customWidth="1"/>
    <col min="3075" max="3075" width="4.28515625" style="250" bestFit="1" customWidth="1"/>
    <col min="3076" max="3077" width="9.5703125" style="250" customWidth="1"/>
    <col min="3078" max="3078" width="9" style="250" customWidth="1"/>
    <col min="3079" max="3079" width="8.7109375" style="250" customWidth="1"/>
    <col min="3080" max="3080" width="11.140625" style="250" customWidth="1"/>
    <col min="3081" max="3081" width="10.5703125" style="250" customWidth="1"/>
    <col min="3082" max="3082" width="9.85546875" style="250" customWidth="1"/>
    <col min="3083" max="3083" width="9.5703125" style="250" customWidth="1"/>
    <col min="3084" max="3084" width="11" style="250" customWidth="1"/>
    <col min="3085" max="3086" width="11.42578125" style="250" customWidth="1"/>
    <col min="3087" max="3087" width="11.42578125" style="250"/>
    <col min="3088" max="3090" width="9" style="250" customWidth="1"/>
    <col min="3091" max="3328" width="11.42578125" style="250"/>
    <col min="3329" max="3329" width="20.7109375" style="250" customWidth="1"/>
    <col min="3330" max="3330" width="4.7109375" style="250" customWidth="1"/>
    <col min="3331" max="3331" width="4.28515625" style="250" bestFit="1" customWidth="1"/>
    <col min="3332" max="3333" width="9.5703125" style="250" customWidth="1"/>
    <col min="3334" max="3334" width="9" style="250" customWidth="1"/>
    <col min="3335" max="3335" width="8.7109375" style="250" customWidth="1"/>
    <col min="3336" max="3336" width="11.140625" style="250" customWidth="1"/>
    <col min="3337" max="3337" width="10.5703125" style="250" customWidth="1"/>
    <col min="3338" max="3338" width="9.85546875" style="250" customWidth="1"/>
    <col min="3339" max="3339" width="9.5703125" style="250" customWidth="1"/>
    <col min="3340" max="3340" width="11" style="250" customWidth="1"/>
    <col min="3341" max="3342" width="11.42578125" style="250" customWidth="1"/>
    <col min="3343" max="3343" width="11.42578125" style="250"/>
    <col min="3344" max="3346" width="9" style="250" customWidth="1"/>
    <col min="3347" max="3584" width="11.42578125" style="250"/>
    <col min="3585" max="3585" width="20.7109375" style="250" customWidth="1"/>
    <col min="3586" max="3586" width="4.7109375" style="250" customWidth="1"/>
    <col min="3587" max="3587" width="4.28515625" style="250" bestFit="1" customWidth="1"/>
    <col min="3588" max="3589" width="9.5703125" style="250" customWidth="1"/>
    <col min="3590" max="3590" width="9" style="250" customWidth="1"/>
    <col min="3591" max="3591" width="8.7109375" style="250" customWidth="1"/>
    <col min="3592" max="3592" width="11.140625" style="250" customWidth="1"/>
    <col min="3593" max="3593" width="10.5703125" style="250" customWidth="1"/>
    <col min="3594" max="3594" width="9.85546875" style="250" customWidth="1"/>
    <col min="3595" max="3595" width="9.5703125" style="250" customWidth="1"/>
    <col min="3596" max="3596" width="11" style="250" customWidth="1"/>
    <col min="3597" max="3598" width="11.42578125" style="250" customWidth="1"/>
    <col min="3599" max="3599" width="11.42578125" style="250"/>
    <col min="3600" max="3602" width="9" style="250" customWidth="1"/>
    <col min="3603" max="3840" width="11.42578125" style="250"/>
    <col min="3841" max="3841" width="20.7109375" style="250" customWidth="1"/>
    <col min="3842" max="3842" width="4.7109375" style="250" customWidth="1"/>
    <col min="3843" max="3843" width="4.28515625" style="250" bestFit="1" customWidth="1"/>
    <col min="3844" max="3845" width="9.5703125" style="250" customWidth="1"/>
    <col min="3846" max="3846" width="9" style="250" customWidth="1"/>
    <col min="3847" max="3847" width="8.7109375" style="250" customWidth="1"/>
    <col min="3848" max="3848" width="11.140625" style="250" customWidth="1"/>
    <col min="3849" max="3849" width="10.5703125" style="250" customWidth="1"/>
    <col min="3850" max="3850" width="9.85546875" style="250" customWidth="1"/>
    <col min="3851" max="3851" width="9.5703125" style="250" customWidth="1"/>
    <col min="3852" max="3852" width="11" style="250" customWidth="1"/>
    <col min="3853" max="3854" width="11.42578125" style="250" customWidth="1"/>
    <col min="3855" max="3855" width="11.42578125" style="250"/>
    <col min="3856" max="3858" width="9" style="250" customWidth="1"/>
    <col min="3859" max="4096" width="11.42578125" style="250"/>
    <col min="4097" max="4097" width="20.7109375" style="250" customWidth="1"/>
    <col min="4098" max="4098" width="4.7109375" style="250" customWidth="1"/>
    <col min="4099" max="4099" width="4.28515625" style="250" bestFit="1" customWidth="1"/>
    <col min="4100" max="4101" width="9.5703125" style="250" customWidth="1"/>
    <col min="4102" max="4102" width="9" style="250" customWidth="1"/>
    <col min="4103" max="4103" width="8.7109375" style="250" customWidth="1"/>
    <col min="4104" max="4104" width="11.140625" style="250" customWidth="1"/>
    <col min="4105" max="4105" width="10.5703125" style="250" customWidth="1"/>
    <col min="4106" max="4106" width="9.85546875" style="250" customWidth="1"/>
    <col min="4107" max="4107" width="9.5703125" style="250" customWidth="1"/>
    <col min="4108" max="4108" width="11" style="250" customWidth="1"/>
    <col min="4109" max="4110" width="11.42578125" style="250" customWidth="1"/>
    <col min="4111" max="4111" width="11.42578125" style="250"/>
    <col min="4112" max="4114" width="9" style="250" customWidth="1"/>
    <col min="4115" max="4352" width="11.42578125" style="250"/>
    <col min="4353" max="4353" width="20.7109375" style="250" customWidth="1"/>
    <col min="4354" max="4354" width="4.7109375" style="250" customWidth="1"/>
    <col min="4355" max="4355" width="4.28515625" style="250" bestFit="1" customWidth="1"/>
    <col min="4356" max="4357" width="9.5703125" style="250" customWidth="1"/>
    <col min="4358" max="4358" width="9" style="250" customWidth="1"/>
    <col min="4359" max="4359" width="8.7109375" style="250" customWidth="1"/>
    <col min="4360" max="4360" width="11.140625" style="250" customWidth="1"/>
    <col min="4361" max="4361" width="10.5703125" style="250" customWidth="1"/>
    <col min="4362" max="4362" width="9.85546875" style="250" customWidth="1"/>
    <col min="4363" max="4363" width="9.5703125" style="250" customWidth="1"/>
    <col min="4364" max="4364" width="11" style="250" customWidth="1"/>
    <col min="4365" max="4366" width="11.42578125" style="250" customWidth="1"/>
    <col min="4367" max="4367" width="11.42578125" style="250"/>
    <col min="4368" max="4370" width="9" style="250" customWidth="1"/>
    <col min="4371" max="4608" width="11.42578125" style="250"/>
    <col min="4609" max="4609" width="20.7109375" style="250" customWidth="1"/>
    <col min="4610" max="4610" width="4.7109375" style="250" customWidth="1"/>
    <col min="4611" max="4611" width="4.28515625" style="250" bestFit="1" customWidth="1"/>
    <col min="4612" max="4613" width="9.5703125" style="250" customWidth="1"/>
    <col min="4614" max="4614" width="9" style="250" customWidth="1"/>
    <col min="4615" max="4615" width="8.7109375" style="250" customWidth="1"/>
    <col min="4616" max="4616" width="11.140625" style="250" customWidth="1"/>
    <col min="4617" max="4617" width="10.5703125" style="250" customWidth="1"/>
    <col min="4618" max="4618" width="9.85546875" style="250" customWidth="1"/>
    <col min="4619" max="4619" width="9.5703125" style="250" customWidth="1"/>
    <col min="4620" max="4620" width="11" style="250" customWidth="1"/>
    <col min="4621" max="4622" width="11.42578125" style="250" customWidth="1"/>
    <col min="4623" max="4623" width="11.42578125" style="250"/>
    <col min="4624" max="4626" width="9" style="250" customWidth="1"/>
    <col min="4627" max="4864" width="11.42578125" style="250"/>
    <col min="4865" max="4865" width="20.7109375" style="250" customWidth="1"/>
    <col min="4866" max="4866" width="4.7109375" style="250" customWidth="1"/>
    <col min="4867" max="4867" width="4.28515625" style="250" bestFit="1" customWidth="1"/>
    <col min="4868" max="4869" width="9.5703125" style="250" customWidth="1"/>
    <col min="4870" max="4870" width="9" style="250" customWidth="1"/>
    <col min="4871" max="4871" width="8.7109375" style="250" customWidth="1"/>
    <col min="4872" max="4872" width="11.140625" style="250" customWidth="1"/>
    <col min="4873" max="4873" width="10.5703125" style="250" customWidth="1"/>
    <col min="4874" max="4874" width="9.85546875" style="250" customWidth="1"/>
    <col min="4875" max="4875" width="9.5703125" style="250" customWidth="1"/>
    <col min="4876" max="4876" width="11" style="250" customWidth="1"/>
    <col min="4877" max="4878" width="11.42578125" style="250" customWidth="1"/>
    <col min="4879" max="4879" width="11.42578125" style="250"/>
    <col min="4880" max="4882" width="9" style="250" customWidth="1"/>
    <col min="4883" max="5120" width="11.42578125" style="250"/>
    <col min="5121" max="5121" width="20.7109375" style="250" customWidth="1"/>
    <col min="5122" max="5122" width="4.7109375" style="250" customWidth="1"/>
    <col min="5123" max="5123" width="4.28515625" style="250" bestFit="1" customWidth="1"/>
    <col min="5124" max="5125" width="9.5703125" style="250" customWidth="1"/>
    <col min="5126" max="5126" width="9" style="250" customWidth="1"/>
    <col min="5127" max="5127" width="8.7109375" style="250" customWidth="1"/>
    <col min="5128" max="5128" width="11.140625" style="250" customWidth="1"/>
    <col min="5129" max="5129" width="10.5703125" style="250" customWidth="1"/>
    <col min="5130" max="5130" width="9.85546875" style="250" customWidth="1"/>
    <col min="5131" max="5131" width="9.5703125" style="250" customWidth="1"/>
    <col min="5132" max="5132" width="11" style="250" customWidth="1"/>
    <col min="5133" max="5134" width="11.42578125" style="250" customWidth="1"/>
    <col min="5135" max="5135" width="11.42578125" style="250"/>
    <col min="5136" max="5138" width="9" style="250" customWidth="1"/>
    <col min="5139" max="5376" width="11.42578125" style="250"/>
    <col min="5377" max="5377" width="20.7109375" style="250" customWidth="1"/>
    <col min="5378" max="5378" width="4.7109375" style="250" customWidth="1"/>
    <col min="5379" max="5379" width="4.28515625" style="250" bestFit="1" customWidth="1"/>
    <col min="5380" max="5381" width="9.5703125" style="250" customWidth="1"/>
    <col min="5382" max="5382" width="9" style="250" customWidth="1"/>
    <col min="5383" max="5383" width="8.7109375" style="250" customWidth="1"/>
    <col min="5384" max="5384" width="11.140625" style="250" customWidth="1"/>
    <col min="5385" max="5385" width="10.5703125" style="250" customWidth="1"/>
    <col min="5386" max="5386" width="9.85546875" style="250" customWidth="1"/>
    <col min="5387" max="5387" width="9.5703125" style="250" customWidth="1"/>
    <col min="5388" max="5388" width="11" style="250" customWidth="1"/>
    <col min="5389" max="5390" width="11.42578125" style="250" customWidth="1"/>
    <col min="5391" max="5391" width="11.42578125" style="250"/>
    <col min="5392" max="5394" width="9" style="250" customWidth="1"/>
    <col min="5395" max="5632" width="11.42578125" style="250"/>
    <col min="5633" max="5633" width="20.7109375" style="250" customWidth="1"/>
    <col min="5634" max="5634" width="4.7109375" style="250" customWidth="1"/>
    <col min="5635" max="5635" width="4.28515625" style="250" bestFit="1" customWidth="1"/>
    <col min="5636" max="5637" width="9.5703125" style="250" customWidth="1"/>
    <col min="5638" max="5638" width="9" style="250" customWidth="1"/>
    <col min="5639" max="5639" width="8.7109375" style="250" customWidth="1"/>
    <col min="5640" max="5640" width="11.140625" style="250" customWidth="1"/>
    <col min="5641" max="5641" width="10.5703125" style="250" customWidth="1"/>
    <col min="5642" max="5642" width="9.85546875" style="250" customWidth="1"/>
    <col min="5643" max="5643" width="9.5703125" style="250" customWidth="1"/>
    <col min="5644" max="5644" width="11" style="250" customWidth="1"/>
    <col min="5645" max="5646" width="11.42578125" style="250" customWidth="1"/>
    <col min="5647" max="5647" width="11.42578125" style="250"/>
    <col min="5648" max="5650" width="9" style="250" customWidth="1"/>
    <col min="5651" max="5888" width="11.42578125" style="250"/>
    <col min="5889" max="5889" width="20.7109375" style="250" customWidth="1"/>
    <col min="5890" max="5890" width="4.7109375" style="250" customWidth="1"/>
    <col min="5891" max="5891" width="4.28515625" style="250" bestFit="1" customWidth="1"/>
    <col min="5892" max="5893" width="9.5703125" style="250" customWidth="1"/>
    <col min="5894" max="5894" width="9" style="250" customWidth="1"/>
    <col min="5895" max="5895" width="8.7109375" style="250" customWidth="1"/>
    <col min="5896" max="5896" width="11.140625" style="250" customWidth="1"/>
    <col min="5897" max="5897" width="10.5703125" style="250" customWidth="1"/>
    <col min="5898" max="5898" width="9.85546875" style="250" customWidth="1"/>
    <col min="5899" max="5899" width="9.5703125" style="250" customWidth="1"/>
    <col min="5900" max="5900" width="11" style="250" customWidth="1"/>
    <col min="5901" max="5902" width="11.42578125" style="250" customWidth="1"/>
    <col min="5903" max="5903" width="11.42578125" style="250"/>
    <col min="5904" max="5906" width="9" style="250" customWidth="1"/>
    <col min="5907" max="6144" width="11.42578125" style="250"/>
    <col min="6145" max="6145" width="20.7109375" style="250" customWidth="1"/>
    <col min="6146" max="6146" width="4.7109375" style="250" customWidth="1"/>
    <col min="6147" max="6147" width="4.28515625" style="250" bestFit="1" customWidth="1"/>
    <col min="6148" max="6149" width="9.5703125" style="250" customWidth="1"/>
    <col min="6150" max="6150" width="9" style="250" customWidth="1"/>
    <col min="6151" max="6151" width="8.7109375" style="250" customWidth="1"/>
    <col min="6152" max="6152" width="11.140625" style="250" customWidth="1"/>
    <col min="6153" max="6153" width="10.5703125" style="250" customWidth="1"/>
    <col min="6154" max="6154" width="9.85546875" style="250" customWidth="1"/>
    <col min="6155" max="6155" width="9.5703125" style="250" customWidth="1"/>
    <col min="6156" max="6156" width="11" style="250" customWidth="1"/>
    <col min="6157" max="6158" width="11.42578125" style="250" customWidth="1"/>
    <col min="6159" max="6159" width="11.42578125" style="250"/>
    <col min="6160" max="6162" width="9" style="250" customWidth="1"/>
    <col min="6163" max="6400" width="11.42578125" style="250"/>
    <col min="6401" max="6401" width="20.7109375" style="250" customWidth="1"/>
    <col min="6402" max="6402" width="4.7109375" style="250" customWidth="1"/>
    <col min="6403" max="6403" width="4.28515625" style="250" bestFit="1" customWidth="1"/>
    <col min="6404" max="6405" width="9.5703125" style="250" customWidth="1"/>
    <col min="6406" max="6406" width="9" style="250" customWidth="1"/>
    <col min="6407" max="6407" width="8.7109375" style="250" customWidth="1"/>
    <col min="6408" max="6408" width="11.140625" style="250" customWidth="1"/>
    <col min="6409" max="6409" width="10.5703125" style="250" customWidth="1"/>
    <col min="6410" max="6410" width="9.85546875" style="250" customWidth="1"/>
    <col min="6411" max="6411" width="9.5703125" style="250" customWidth="1"/>
    <col min="6412" max="6412" width="11" style="250" customWidth="1"/>
    <col min="6413" max="6414" width="11.42578125" style="250" customWidth="1"/>
    <col min="6415" max="6415" width="11.42578125" style="250"/>
    <col min="6416" max="6418" width="9" style="250" customWidth="1"/>
    <col min="6419" max="6656" width="11.42578125" style="250"/>
    <col min="6657" max="6657" width="20.7109375" style="250" customWidth="1"/>
    <col min="6658" max="6658" width="4.7109375" style="250" customWidth="1"/>
    <col min="6659" max="6659" width="4.28515625" style="250" bestFit="1" customWidth="1"/>
    <col min="6660" max="6661" width="9.5703125" style="250" customWidth="1"/>
    <col min="6662" max="6662" width="9" style="250" customWidth="1"/>
    <col min="6663" max="6663" width="8.7109375" style="250" customWidth="1"/>
    <col min="6664" max="6664" width="11.140625" style="250" customWidth="1"/>
    <col min="6665" max="6665" width="10.5703125" style="250" customWidth="1"/>
    <col min="6666" max="6666" width="9.85546875" style="250" customWidth="1"/>
    <col min="6667" max="6667" width="9.5703125" style="250" customWidth="1"/>
    <col min="6668" max="6668" width="11" style="250" customWidth="1"/>
    <col min="6669" max="6670" width="11.42578125" style="250" customWidth="1"/>
    <col min="6671" max="6671" width="11.42578125" style="250"/>
    <col min="6672" max="6674" width="9" style="250" customWidth="1"/>
    <col min="6675" max="6912" width="11.42578125" style="250"/>
    <col min="6913" max="6913" width="20.7109375" style="250" customWidth="1"/>
    <col min="6914" max="6914" width="4.7109375" style="250" customWidth="1"/>
    <col min="6915" max="6915" width="4.28515625" style="250" bestFit="1" customWidth="1"/>
    <col min="6916" max="6917" width="9.5703125" style="250" customWidth="1"/>
    <col min="6918" max="6918" width="9" style="250" customWidth="1"/>
    <col min="6919" max="6919" width="8.7109375" style="250" customWidth="1"/>
    <col min="6920" max="6920" width="11.140625" style="250" customWidth="1"/>
    <col min="6921" max="6921" width="10.5703125" style="250" customWidth="1"/>
    <col min="6922" max="6922" width="9.85546875" style="250" customWidth="1"/>
    <col min="6923" max="6923" width="9.5703125" style="250" customWidth="1"/>
    <col min="6924" max="6924" width="11" style="250" customWidth="1"/>
    <col min="6925" max="6926" width="11.42578125" style="250" customWidth="1"/>
    <col min="6927" max="6927" width="11.42578125" style="250"/>
    <col min="6928" max="6930" width="9" style="250" customWidth="1"/>
    <col min="6931" max="7168" width="11.42578125" style="250"/>
    <col min="7169" max="7169" width="20.7109375" style="250" customWidth="1"/>
    <col min="7170" max="7170" width="4.7109375" style="250" customWidth="1"/>
    <col min="7171" max="7171" width="4.28515625" style="250" bestFit="1" customWidth="1"/>
    <col min="7172" max="7173" width="9.5703125" style="250" customWidth="1"/>
    <col min="7174" max="7174" width="9" style="250" customWidth="1"/>
    <col min="7175" max="7175" width="8.7109375" style="250" customWidth="1"/>
    <col min="7176" max="7176" width="11.140625" style="250" customWidth="1"/>
    <col min="7177" max="7177" width="10.5703125" style="250" customWidth="1"/>
    <col min="7178" max="7178" width="9.85546875" style="250" customWidth="1"/>
    <col min="7179" max="7179" width="9.5703125" style="250" customWidth="1"/>
    <col min="7180" max="7180" width="11" style="250" customWidth="1"/>
    <col min="7181" max="7182" width="11.42578125" style="250" customWidth="1"/>
    <col min="7183" max="7183" width="11.42578125" style="250"/>
    <col min="7184" max="7186" width="9" style="250" customWidth="1"/>
    <col min="7187" max="7424" width="11.42578125" style="250"/>
    <col min="7425" max="7425" width="20.7109375" style="250" customWidth="1"/>
    <col min="7426" max="7426" width="4.7109375" style="250" customWidth="1"/>
    <col min="7427" max="7427" width="4.28515625" style="250" bestFit="1" customWidth="1"/>
    <col min="7428" max="7429" width="9.5703125" style="250" customWidth="1"/>
    <col min="7430" max="7430" width="9" style="250" customWidth="1"/>
    <col min="7431" max="7431" width="8.7109375" style="250" customWidth="1"/>
    <col min="7432" max="7432" width="11.140625" style="250" customWidth="1"/>
    <col min="7433" max="7433" width="10.5703125" style="250" customWidth="1"/>
    <col min="7434" max="7434" width="9.85546875" style="250" customWidth="1"/>
    <col min="7435" max="7435" width="9.5703125" style="250" customWidth="1"/>
    <col min="7436" max="7436" width="11" style="250" customWidth="1"/>
    <col min="7437" max="7438" width="11.42578125" style="250" customWidth="1"/>
    <col min="7439" max="7439" width="11.42578125" style="250"/>
    <col min="7440" max="7442" width="9" style="250" customWidth="1"/>
    <col min="7443" max="7680" width="11.42578125" style="250"/>
    <col min="7681" max="7681" width="20.7109375" style="250" customWidth="1"/>
    <col min="7682" max="7682" width="4.7109375" style="250" customWidth="1"/>
    <col min="7683" max="7683" width="4.28515625" style="250" bestFit="1" customWidth="1"/>
    <col min="7684" max="7685" width="9.5703125" style="250" customWidth="1"/>
    <col min="7686" max="7686" width="9" style="250" customWidth="1"/>
    <col min="7687" max="7687" width="8.7109375" style="250" customWidth="1"/>
    <col min="7688" max="7688" width="11.140625" style="250" customWidth="1"/>
    <col min="7689" max="7689" width="10.5703125" style="250" customWidth="1"/>
    <col min="7690" max="7690" width="9.85546875" style="250" customWidth="1"/>
    <col min="7691" max="7691" width="9.5703125" style="250" customWidth="1"/>
    <col min="7692" max="7692" width="11" style="250" customWidth="1"/>
    <col min="7693" max="7694" width="11.42578125" style="250" customWidth="1"/>
    <col min="7695" max="7695" width="11.42578125" style="250"/>
    <col min="7696" max="7698" width="9" style="250" customWidth="1"/>
    <col min="7699" max="7936" width="11.42578125" style="250"/>
    <col min="7937" max="7937" width="20.7109375" style="250" customWidth="1"/>
    <col min="7938" max="7938" width="4.7109375" style="250" customWidth="1"/>
    <col min="7939" max="7939" width="4.28515625" style="250" bestFit="1" customWidth="1"/>
    <col min="7940" max="7941" width="9.5703125" style="250" customWidth="1"/>
    <col min="7942" max="7942" width="9" style="250" customWidth="1"/>
    <col min="7943" max="7943" width="8.7109375" style="250" customWidth="1"/>
    <col min="7944" max="7944" width="11.140625" style="250" customWidth="1"/>
    <col min="7945" max="7945" width="10.5703125" style="250" customWidth="1"/>
    <col min="7946" max="7946" width="9.85546875" style="250" customWidth="1"/>
    <col min="7947" max="7947" width="9.5703125" style="250" customWidth="1"/>
    <col min="7948" max="7948" width="11" style="250" customWidth="1"/>
    <col min="7949" max="7950" width="11.42578125" style="250" customWidth="1"/>
    <col min="7951" max="7951" width="11.42578125" style="250"/>
    <col min="7952" max="7954" width="9" style="250" customWidth="1"/>
    <col min="7955" max="8192" width="11.42578125" style="250"/>
    <col min="8193" max="8193" width="20.7109375" style="250" customWidth="1"/>
    <col min="8194" max="8194" width="4.7109375" style="250" customWidth="1"/>
    <col min="8195" max="8195" width="4.28515625" style="250" bestFit="1" customWidth="1"/>
    <col min="8196" max="8197" width="9.5703125" style="250" customWidth="1"/>
    <col min="8198" max="8198" width="9" style="250" customWidth="1"/>
    <col min="8199" max="8199" width="8.7109375" style="250" customWidth="1"/>
    <col min="8200" max="8200" width="11.140625" style="250" customWidth="1"/>
    <col min="8201" max="8201" width="10.5703125" style="250" customWidth="1"/>
    <col min="8202" max="8202" width="9.85546875" style="250" customWidth="1"/>
    <col min="8203" max="8203" width="9.5703125" style="250" customWidth="1"/>
    <col min="8204" max="8204" width="11" style="250" customWidth="1"/>
    <col min="8205" max="8206" width="11.42578125" style="250" customWidth="1"/>
    <col min="8207" max="8207" width="11.42578125" style="250"/>
    <col min="8208" max="8210" width="9" style="250" customWidth="1"/>
    <col min="8211" max="8448" width="11.42578125" style="250"/>
    <col min="8449" max="8449" width="20.7109375" style="250" customWidth="1"/>
    <col min="8450" max="8450" width="4.7109375" style="250" customWidth="1"/>
    <col min="8451" max="8451" width="4.28515625" style="250" bestFit="1" customWidth="1"/>
    <col min="8452" max="8453" width="9.5703125" style="250" customWidth="1"/>
    <col min="8454" max="8454" width="9" style="250" customWidth="1"/>
    <col min="8455" max="8455" width="8.7109375" style="250" customWidth="1"/>
    <col min="8456" max="8456" width="11.140625" style="250" customWidth="1"/>
    <col min="8457" max="8457" width="10.5703125" style="250" customWidth="1"/>
    <col min="8458" max="8458" width="9.85546875" style="250" customWidth="1"/>
    <col min="8459" max="8459" width="9.5703125" style="250" customWidth="1"/>
    <col min="8460" max="8460" width="11" style="250" customWidth="1"/>
    <col min="8461" max="8462" width="11.42578125" style="250" customWidth="1"/>
    <col min="8463" max="8463" width="11.42578125" style="250"/>
    <col min="8464" max="8466" width="9" style="250" customWidth="1"/>
    <col min="8467" max="8704" width="11.42578125" style="250"/>
    <col min="8705" max="8705" width="20.7109375" style="250" customWidth="1"/>
    <col min="8706" max="8706" width="4.7109375" style="250" customWidth="1"/>
    <col min="8707" max="8707" width="4.28515625" style="250" bestFit="1" customWidth="1"/>
    <col min="8708" max="8709" width="9.5703125" style="250" customWidth="1"/>
    <col min="8710" max="8710" width="9" style="250" customWidth="1"/>
    <col min="8711" max="8711" width="8.7109375" style="250" customWidth="1"/>
    <col min="8712" max="8712" width="11.140625" style="250" customWidth="1"/>
    <col min="8713" max="8713" width="10.5703125" style="250" customWidth="1"/>
    <col min="8714" max="8714" width="9.85546875" style="250" customWidth="1"/>
    <col min="8715" max="8715" width="9.5703125" style="250" customWidth="1"/>
    <col min="8716" max="8716" width="11" style="250" customWidth="1"/>
    <col min="8717" max="8718" width="11.42578125" style="250" customWidth="1"/>
    <col min="8719" max="8719" width="11.42578125" style="250"/>
    <col min="8720" max="8722" width="9" style="250" customWidth="1"/>
    <col min="8723" max="8960" width="11.42578125" style="250"/>
    <col min="8961" max="8961" width="20.7109375" style="250" customWidth="1"/>
    <col min="8962" max="8962" width="4.7109375" style="250" customWidth="1"/>
    <col min="8963" max="8963" width="4.28515625" style="250" bestFit="1" customWidth="1"/>
    <col min="8964" max="8965" width="9.5703125" style="250" customWidth="1"/>
    <col min="8966" max="8966" width="9" style="250" customWidth="1"/>
    <col min="8967" max="8967" width="8.7109375" style="250" customWidth="1"/>
    <col min="8968" max="8968" width="11.140625" style="250" customWidth="1"/>
    <col min="8969" max="8969" width="10.5703125" style="250" customWidth="1"/>
    <col min="8970" max="8970" width="9.85546875" style="250" customWidth="1"/>
    <col min="8971" max="8971" width="9.5703125" style="250" customWidth="1"/>
    <col min="8972" max="8972" width="11" style="250" customWidth="1"/>
    <col min="8973" max="8974" width="11.42578125" style="250" customWidth="1"/>
    <col min="8975" max="8975" width="11.42578125" style="250"/>
    <col min="8976" max="8978" width="9" style="250" customWidth="1"/>
    <col min="8979" max="9216" width="11.42578125" style="250"/>
    <col min="9217" max="9217" width="20.7109375" style="250" customWidth="1"/>
    <col min="9218" max="9218" width="4.7109375" style="250" customWidth="1"/>
    <col min="9219" max="9219" width="4.28515625" style="250" bestFit="1" customWidth="1"/>
    <col min="9220" max="9221" width="9.5703125" style="250" customWidth="1"/>
    <col min="9222" max="9222" width="9" style="250" customWidth="1"/>
    <col min="9223" max="9223" width="8.7109375" style="250" customWidth="1"/>
    <col min="9224" max="9224" width="11.140625" style="250" customWidth="1"/>
    <col min="9225" max="9225" width="10.5703125" style="250" customWidth="1"/>
    <col min="9226" max="9226" width="9.85546875" style="250" customWidth="1"/>
    <col min="9227" max="9227" width="9.5703125" style="250" customWidth="1"/>
    <col min="9228" max="9228" width="11" style="250" customWidth="1"/>
    <col min="9229" max="9230" width="11.42578125" style="250" customWidth="1"/>
    <col min="9231" max="9231" width="11.42578125" style="250"/>
    <col min="9232" max="9234" width="9" style="250" customWidth="1"/>
    <col min="9235" max="9472" width="11.42578125" style="250"/>
    <col min="9473" max="9473" width="20.7109375" style="250" customWidth="1"/>
    <col min="9474" max="9474" width="4.7109375" style="250" customWidth="1"/>
    <col min="9475" max="9475" width="4.28515625" style="250" bestFit="1" customWidth="1"/>
    <col min="9476" max="9477" width="9.5703125" style="250" customWidth="1"/>
    <col min="9478" max="9478" width="9" style="250" customWidth="1"/>
    <col min="9479" max="9479" width="8.7109375" style="250" customWidth="1"/>
    <col min="9480" max="9480" width="11.140625" style="250" customWidth="1"/>
    <col min="9481" max="9481" width="10.5703125" style="250" customWidth="1"/>
    <col min="9482" max="9482" width="9.85546875" style="250" customWidth="1"/>
    <col min="9483" max="9483" width="9.5703125" style="250" customWidth="1"/>
    <col min="9484" max="9484" width="11" style="250" customWidth="1"/>
    <col min="9485" max="9486" width="11.42578125" style="250" customWidth="1"/>
    <col min="9487" max="9487" width="11.42578125" style="250"/>
    <col min="9488" max="9490" width="9" style="250" customWidth="1"/>
    <col min="9491" max="9728" width="11.42578125" style="250"/>
    <col min="9729" max="9729" width="20.7109375" style="250" customWidth="1"/>
    <col min="9730" max="9730" width="4.7109375" style="250" customWidth="1"/>
    <col min="9731" max="9731" width="4.28515625" style="250" bestFit="1" customWidth="1"/>
    <col min="9732" max="9733" width="9.5703125" style="250" customWidth="1"/>
    <col min="9734" max="9734" width="9" style="250" customWidth="1"/>
    <col min="9735" max="9735" width="8.7109375" style="250" customWidth="1"/>
    <col min="9736" max="9736" width="11.140625" style="250" customWidth="1"/>
    <col min="9737" max="9737" width="10.5703125" style="250" customWidth="1"/>
    <col min="9738" max="9738" width="9.85546875" style="250" customWidth="1"/>
    <col min="9739" max="9739" width="9.5703125" style="250" customWidth="1"/>
    <col min="9740" max="9740" width="11" style="250" customWidth="1"/>
    <col min="9741" max="9742" width="11.42578125" style="250" customWidth="1"/>
    <col min="9743" max="9743" width="11.42578125" style="250"/>
    <col min="9744" max="9746" width="9" style="250" customWidth="1"/>
    <col min="9747" max="9984" width="11.42578125" style="250"/>
    <col min="9985" max="9985" width="20.7109375" style="250" customWidth="1"/>
    <col min="9986" max="9986" width="4.7109375" style="250" customWidth="1"/>
    <col min="9987" max="9987" width="4.28515625" style="250" bestFit="1" customWidth="1"/>
    <col min="9988" max="9989" width="9.5703125" style="250" customWidth="1"/>
    <col min="9990" max="9990" width="9" style="250" customWidth="1"/>
    <col min="9991" max="9991" width="8.7109375" style="250" customWidth="1"/>
    <col min="9992" max="9992" width="11.140625" style="250" customWidth="1"/>
    <col min="9993" max="9993" width="10.5703125" style="250" customWidth="1"/>
    <col min="9994" max="9994" width="9.85546875" style="250" customWidth="1"/>
    <col min="9995" max="9995" width="9.5703125" style="250" customWidth="1"/>
    <col min="9996" max="9996" width="11" style="250" customWidth="1"/>
    <col min="9997" max="9998" width="11.42578125" style="250" customWidth="1"/>
    <col min="9999" max="9999" width="11.42578125" style="250"/>
    <col min="10000" max="10002" width="9" style="250" customWidth="1"/>
    <col min="10003" max="10240" width="11.42578125" style="250"/>
    <col min="10241" max="10241" width="20.7109375" style="250" customWidth="1"/>
    <col min="10242" max="10242" width="4.7109375" style="250" customWidth="1"/>
    <col min="10243" max="10243" width="4.28515625" style="250" bestFit="1" customWidth="1"/>
    <col min="10244" max="10245" width="9.5703125" style="250" customWidth="1"/>
    <col min="10246" max="10246" width="9" style="250" customWidth="1"/>
    <col min="10247" max="10247" width="8.7109375" style="250" customWidth="1"/>
    <col min="10248" max="10248" width="11.140625" style="250" customWidth="1"/>
    <col min="10249" max="10249" width="10.5703125" style="250" customWidth="1"/>
    <col min="10250" max="10250" width="9.85546875" style="250" customWidth="1"/>
    <col min="10251" max="10251" width="9.5703125" style="250" customWidth="1"/>
    <col min="10252" max="10252" width="11" style="250" customWidth="1"/>
    <col min="10253" max="10254" width="11.42578125" style="250" customWidth="1"/>
    <col min="10255" max="10255" width="11.42578125" style="250"/>
    <col min="10256" max="10258" width="9" style="250" customWidth="1"/>
    <col min="10259" max="10496" width="11.42578125" style="250"/>
    <col min="10497" max="10497" width="20.7109375" style="250" customWidth="1"/>
    <col min="10498" max="10498" width="4.7109375" style="250" customWidth="1"/>
    <col min="10499" max="10499" width="4.28515625" style="250" bestFit="1" customWidth="1"/>
    <col min="10500" max="10501" width="9.5703125" style="250" customWidth="1"/>
    <col min="10502" max="10502" width="9" style="250" customWidth="1"/>
    <col min="10503" max="10503" width="8.7109375" style="250" customWidth="1"/>
    <col min="10504" max="10504" width="11.140625" style="250" customWidth="1"/>
    <col min="10505" max="10505" width="10.5703125" style="250" customWidth="1"/>
    <col min="10506" max="10506" width="9.85546875" style="250" customWidth="1"/>
    <col min="10507" max="10507" width="9.5703125" style="250" customWidth="1"/>
    <col min="10508" max="10508" width="11" style="250" customWidth="1"/>
    <col min="10509" max="10510" width="11.42578125" style="250" customWidth="1"/>
    <col min="10511" max="10511" width="11.42578125" style="250"/>
    <col min="10512" max="10514" width="9" style="250" customWidth="1"/>
    <col min="10515" max="10752" width="11.42578125" style="250"/>
    <col min="10753" max="10753" width="20.7109375" style="250" customWidth="1"/>
    <col min="10754" max="10754" width="4.7109375" style="250" customWidth="1"/>
    <col min="10755" max="10755" width="4.28515625" style="250" bestFit="1" customWidth="1"/>
    <col min="10756" max="10757" width="9.5703125" style="250" customWidth="1"/>
    <col min="10758" max="10758" width="9" style="250" customWidth="1"/>
    <col min="10759" max="10759" width="8.7109375" style="250" customWidth="1"/>
    <col min="10760" max="10760" width="11.140625" style="250" customWidth="1"/>
    <col min="10761" max="10761" width="10.5703125" style="250" customWidth="1"/>
    <col min="10762" max="10762" width="9.85546875" style="250" customWidth="1"/>
    <col min="10763" max="10763" width="9.5703125" style="250" customWidth="1"/>
    <col min="10764" max="10764" width="11" style="250" customWidth="1"/>
    <col min="10765" max="10766" width="11.42578125" style="250" customWidth="1"/>
    <col min="10767" max="10767" width="11.42578125" style="250"/>
    <col min="10768" max="10770" width="9" style="250" customWidth="1"/>
    <col min="10771" max="11008" width="11.42578125" style="250"/>
    <col min="11009" max="11009" width="20.7109375" style="250" customWidth="1"/>
    <col min="11010" max="11010" width="4.7109375" style="250" customWidth="1"/>
    <col min="11011" max="11011" width="4.28515625" style="250" bestFit="1" customWidth="1"/>
    <col min="11012" max="11013" width="9.5703125" style="250" customWidth="1"/>
    <col min="11014" max="11014" width="9" style="250" customWidth="1"/>
    <col min="11015" max="11015" width="8.7109375" style="250" customWidth="1"/>
    <col min="11016" max="11016" width="11.140625" style="250" customWidth="1"/>
    <col min="11017" max="11017" width="10.5703125" style="250" customWidth="1"/>
    <col min="11018" max="11018" width="9.85546875" style="250" customWidth="1"/>
    <col min="11019" max="11019" width="9.5703125" style="250" customWidth="1"/>
    <col min="11020" max="11020" width="11" style="250" customWidth="1"/>
    <col min="11021" max="11022" width="11.42578125" style="250" customWidth="1"/>
    <col min="11023" max="11023" width="11.42578125" style="250"/>
    <col min="11024" max="11026" width="9" style="250" customWidth="1"/>
    <col min="11027" max="11264" width="11.42578125" style="250"/>
    <col min="11265" max="11265" width="20.7109375" style="250" customWidth="1"/>
    <col min="11266" max="11266" width="4.7109375" style="250" customWidth="1"/>
    <col min="11267" max="11267" width="4.28515625" style="250" bestFit="1" customWidth="1"/>
    <col min="11268" max="11269" width="9.5703125" style="250" customWidth="1"/>
    <col min="11270" max="11270" width="9" style="250" customWidth="1"/>
    <col min="11271" max="11271" width="8.7109375" style="250" customWidth="1"/>
    <col min="11272" max="11272" width="11.140625" style="250" customWidth="1"/>
    <col min="11273" max="11273" width="10.5703125" style="250" customWidth="1"/>
    <col min="11274" max="11274" width="9.85546875" style="250" customWidth="1"/>
    <col min="11275" max="11275" width="9.5703125" style="250" customWidth="1"/>
    <col min="11276" max="11276" width="11" style="250" customWidth="1"/>
    <col min="11277" max="11278" width="11.42578125" style="250" customWidth="1"/>
    <col min="11279" max="11279" width="11.42578125" style="250"/>
    <col min="11280" max="11282" width="9" style="250" customWidth="1"/>
    <col min="11283" max="11520" width="11.42578125" style="250"/>
    <col min="11521" max="11521" width="20.7109375" style="250" customWidth="1"/>
    <col min="11522" max="11522" width="4.7109375" style="250" customWidth="1"/>
    <col min="11523" max="11523" width="4.28515625" style="250" bestFit="1" customWidth="1"/>
    <col min="11524" max="11525" width="9.5703125" style="250" customWidth="1"/>
    <col min="11526" max="11526" width="9" style="250" customWidth="1"/>
    <col min="11527" max="11527" width="8.7109375" style="250" customWidth="1"/>
    <col min="11528" max="11528" width="11.140625" style="250" customWidth="1"/>
    <col min="11529" max="11529" width="10.5703125" style="250" customWidth="1"/>
    <col min="11530" max="11530" width="9.85546875" style="250" customWidth="1"/>
    <col min="11531" max="11531" width="9.5703125" style="250" customWidth="1"/>
    <col min="11532" max="11532" width="11" style="250" customWidth="1"/>
    <col min="11533" max="11534" width="11.42578125" style="250" customWidth="1"/>
    <col min="11535" max="11535" width="11.42578125" style="250"/>
    <col min="11536" max="11538" width="9" style="250" customWidth="1"/>
    <col min="11539" max="11776" width="11.42578125" style="250"/>
    <col min="11777" max="11777" width="20.7109375" style="250" customWidth="1"/>
    <col min="11778" max="11778" width="4.7109375" style="250" customWidth="1"/>
    <col min="11779" max="11779" width="4.28515625" style="250" bestFit="1" customWidth="1"/>
    <col min="11780" max="11781" width="9.5703125" style="250" customWidth="1"/>
    <col min="11782" max="11782" width="9" style="250" customWidth="1"/>
    <col min="11783" max="11783" width="8.7109375" style="250" customWidth="1"/>
    <col min="11784" max="11784" width="11.140625" style="250" customWidth="1"/>
    <col min="11785" max="11785" width="10.5703125" style="250" customWidth="1"/>
    <col min="11786" max="11786" width="9.85546875" style="250" customWidth="1"/>
    <col min="11787" max="11787" width="9.5703125" style="250" customWidth="1"/>
    <col min="11788" max="11788" width="11" style="250" customWidth="1"/>
    <col min="11789" max="11790" width="11.42578125" style="250" customWidth="1"/>
    <col min="11791" max="11791" width="11.42578125" style="250"/>
    <col min="11792" max="11794" width="9" style="250" customWidth="1"/>
    <col min="11795" max="12032" width="11.42578125" style="250"/>
    <col min="12033" max="12033" width="20.7109375" style="250" customWidth="1"/>
    <col min="12034" max="12034" width="4.7109375" style="250" customWidth="1"/>
    <col min="12035" max="12035" width="4.28515625" style="250" bestFit="1" customWidth="1"/>
    <col min="12036" max="12037" width="9.5703125" style="250" customWidth="1"/>
    <col min="12038" max="12038" width="9" style="250" customWidth="1"/>
    <col min="12039" max="12039" width="8.7109375" style="250" customWidth="1"/>
    <col min="12040" max="12040" width="11.140625" style="250" customWidth="1"/>
    <col min="12041" max="12041" width="10.5703125" style="250" customWidth="1"/>
    <col min="12042" max="12042" width="9.85546875" style="250" customWidth="1"/>
    <col min="12043" max="12043" width="9.5703125" style="250" customWidth="1"/>
    <col min="12044" max="12044" width="11" style="250" customWidth="1"/>
    <col min="12045" max="12046" width="11.42578125" style="250" customWidth="1"/>
    <col min="12047" max="12047" width="11.42578125" style="250"/>
    <col min="12048" max="12050" width="9" style="250" customWidth="1"/>
    <col min="12051" max="12288" width="11.42578125" style="250"/>
    <col min="12289" max="12289" width="20.7109375" style="250" customWidth="1"/>
    <col min="12290" max="12290" width="4.7109375" style="250" customWidth="1"/>
    <col min="12291" max="12291" width="4.28515625" style="250" bestFit="1" customWidth="1"/>
    <col min="12292" max="12293" width="9.5703125" style="250" customWidth="1"/>
    <col min="12294" max="12294" width="9" style="250" customWidth="1"/>
    <col min="12295" max="12295" width="8.7109375" style="250" customWidth="1"/>
    <col min="12296" max="12296" width="11.140625" style="250" customWidth="1"/>
    <col min="12297" max="12297" width="10.5703125" style="250" customWidth="1"/>
    <col min="12298" max="12298" width="9.85546875" style="250" customWidth="1"/>
    <col min="12299" max="12299" width="9.5703125" style="250" customWidth="1"/>
    <col min="12300" max="12300" width="11" style="250" customWidth="1"/>
    <col min="12301" max="12302" width="11.42578125" style="250" customWidth="1"/>
    <col min="12303" max="12303" width="11.42578125" style="250"/>
    <col min="12304" max="12306" width="9" style="250" customWidth="1"/>
    <col min="12307" max="12544" width="11.42578125" style="250"/>
    <col min="12545" max="12545" width="20.7109375" style="250" customWidth="1"/>
    <col min="12546" max="12546" width="4.7109375" style="250" customWidth="1"/>
    <col min="12547" max="12547" width="4.28515625" style="250" bestFit="1" customWidth="1"/>
    <col min="12548" max="12549" width="9.5703125" style="250" customWidth="1"/>
    <col min="12550" max="12550" width="9" style="250" customWidth="1"/>
    <col min="12551" max="12551" width="8.7109375" style="250" customWidth="1"/>
    <col min="12552" max="12552" width="11.140625" style="250" customWidth="1"/>
    <col min="12553" max="12553" width="10.5703125" style="250" customWidth="1"/>
    <col min="12554" max="12554" width="9.85546875" style="250" customWidth="1"/>
    <col min="12555" max="12555" width="9.5703125" style="250" customWidth="1"/>
    <col min="12556" max="12556" width="11" style="250" customWidth="1"/>
    <col min="12557" max="12558" width="11.42578125" style="250" customWidth="1"/>
    <col min="12559" max="12559" width="11.42578125" style="250"/>
    <col min="12560" max="12562" width="9" style="250" customWidth="1"/>
    <col min="12563" max="12800" width="11.42578125" style="250"/>
    <col min="12801" max="12801" width="20.7109375" style="250" customWidth="1"/>
    <col min="12802" max="12802" width="4.7109375" style="250" customWidth="1"/>
    <col min="12803" max="12803" width="4.28515625" style="250" bestFit="1" customWidth="1"/>
    <col min="12804" max="12805" width="9.5703125" style="250" customWidth="1"/>
    <col min="12806" max="12806" width="9" style="250" customWidth="1"/>
    <col min="12807" max="12807" width="8.7109375" style="250" customWidth="1"/>
    <col min="12808" max="12808" width="11.140625" style="250" customWidth="1"/>
    <col min="12809" max="12809" width="10.5703125" style="250" customWidth="1"/>
    <col min="12810" max="12810" width="9.85546875" style="250" customWidth="1"/>
    <col min="12811" max="12811" width="9.5703125" style="250" customWidth="1"/>
    <col min="12812" max="12812" width="11" style="250" customWidth="1"/>
    <col min="12813" max="12814" width="11.42578125" style="250" customWidth="1"/>
    <col min="12815" max="12815" width="11.42578125" style="250"/>
    <col min="12816" max="12818" width="9" style="250" customWidth="1"/>
    <col min="12819" max="13056" width="11.42578125" style="250"/>
    <col min="13057" max="13057" width="20.7109375" style="250" customWidth="1"/>
    <col min="13058" max="13058" width="4.7109375" style="250" customWidth="1"/>
    <col min="13059" max="13059" width="4.28515625" style="250" bestFit="1" customWidth="1"/>
    <col min="13060" max="13061" width="9.5703125" style="250" customWidth="1"/>
    <col min="13062" max="13062" width="9" style="250" customWidth="1"/>
    <col min="13063" max="13063" width="8.7109375" style="250" customWidth="1"/>
    <col min="13064" max="13064" width="11.140625" style="250" customWidth="1"/>
    <col min="13065" max="13065" width="10.5703125" style="250" customWidth="1"/>
    <col min="13066" max="13066" width="9.85546875" style="250" customWidth="1"/>
    <col min="13067" max="13067" width="9.5703125" style="250" customWidth="1"/>
    <col min="13068" max="13068" width="11" style="250" customWidth="1"/>
    <col min="13069" max="13070" width="11.42578125" style="250" customWidth="1"/>
    <col min="13071" max="13071" width="11.42578125" style="250"/>
    <col min="13072" max="13074" width="9" style="250" customWidth="1"/>
    <col min="13075" max="13312" width="11.42578125" style="250"/>
    <col min="13313" max="13313" width="20.7109375" style="250" customWidth="1"/>
    <col min="13314" max="13314" width="4.7109375" style="250" customWidth="1"/>
    <col min="13315" max="13315" width="4.28515625" style="250" bestFit="1" customWidth="1"/>
    <col min="13316" max="13317" width="9.5703125" style="250" customWidth="1"/>
    <col min="13318" max="13318" width="9" style="250" customWidth="1"/>
    <col min="13319" max="13319" width="8.7109375" style="250" customWidth="1"/>
    <col min="13320" max="13320" width="11.140625" style="250" customWidth="1"/>
    <col min="13321" max="13321" width="10.5703125" style="250" customWidth="1"/>
    <col min="13322" max="13322" width="9.85546875" style="250" customWidth="1"/>
    <col min="13323" max="13323" width="9.5703125" style="250" customWidth="1"/>
    <col min="13324" max="13324" width="11" style="250" customWidth="1"/>
    <col min="13325" max="13326" width="11.42578125" style="250" customWidth="1"/>
    <col min="13327" max="13327" width="11.42578125" style="250"/>
    <col min="13328" max="13330" width="9" style="250" customWidth="1"/>
    <col min="13331" max="13568" width="11.42578125" style="250"/>
    <col min="13569" max="13569" width="20.7109375" style="250" customWidth="1"/>
    <col min="13570" max="13570" width="4.7109375" style="250" customWidth="1"/>
    <col min="13571" max="13571" width="4.28515625" style="250" bestFit="1" customWidth="1"/>
    <col min="13572" max="13573" width="9.5703125" style="250" customWidth="1"/>
    <col min="13574" max="13574" width="9" style="250" customWidth="1"/>
    <col min="13575" max="13575" width="8.7109375" style="250" customWidth="1"/>
    <col min="13576" max="13576" width="11.140625" style="250" customWidth="1"/>
    <col min="13577" max="13577" width="10.5703125" style="250" customWidth="1"/>
    <col min="13578" max="13578" width="9.85546875" style="250" customWidth="1"/>
    <col min="13579" max="13579" width="9.5703125" style="250" customWidth="1"/>
    <col min="13580" max="13580" width="11" style="250" customWidth="1"/>
    <col min="13581" max="13582" width="11.42578125" style="250" customWidth="1"/>
    <col min="13583" max="13583" width="11.42578125" style="250"/>
    <col min="13584" max="13586" width="9" style="250" customWidth="1"/>
    <col min="13587" max="13824" width="11.42578125" style="250"/>
    <col min="13825" max="13825" width="20.7109375" style="250" customWidth="1"/>
    <col min="13826" max="13826" width="4.7109375" style="250" customWidth="1"/>
    <col min="13827" max="13827" width="4.28515625" style="250" bestFit="1" customWidth="1"/>
    <col min="13828" max="13829" width="9.5703125" style="250" customWidth="1"/>
    <col min="13830" max="13830" width="9" style="250" customWidth="1"/>
    <col min="13831" max="13831" width="8.7109375" style="250" customWidth="1"/>
    <col min="13832" max="13832" width="11.140625" style="250" customWidth="1"/>
    <col min="13833" max="13833" width="10.5703125" style="250" customWidth="1"/>
    <col min="13834" max="13834" width="9.85546875" style="250" customWidth="1"/>
    <col min="13835" max="13835" width="9.5703125" style="250" customWidth="1"/>
    <col min="13836" max="13836" width="11" style="250" customWidth="1"/>
    <col min="13837" max="13838" width="11.42578125" style="250" customWidth="1"/>
    <col min="13839" max="13839" width="11.42578125" style="250"/>
    <col min="13840" max="13842" width="9" style="250" customWidth="1"/>
    <col min="13843" max="14080" width="11.42578125" style="250"/>
    <col min="14081" max="14081" width="20.7109375" style="250" customWidth="1"/>
    <col min="14082" max="14082" width="4.7109375" style="250" customWidth="1"/>
    <col min="14083" max="14083" width="4.28515625" style="250" bestFit="1" customWidth="1"/>
    <col min="14084" max="14085" width="9.5703125" style="250" customWidth="1"/>
    <col min="14086" max="14086" width="9" style="250" customWidth="1"/>
    <col min="14087" max="14087" width="8.7109375" style="250" customWidth="1"/>
    <col min="14088" max="14088" width="11.140625" style="250" customWidth="1"/>
    <col min="14089" max="14089" width="10.5703125" style="250" customWidth="1"/>
    <col min="14090" max="14090" width="9.85546875" style="250" customWidth="1"/>
    <col min="14091" max="14091" width="9.5703125" style="250" customWidth="1"/>
    <col min="14092" max="14092" width="11" style="250" customWidth="1"/>
    <col min="14093" max="14094" width="11.42578125" style="250" customWidth="1"/>
    <col min="14095" max="14095" width="11.42578125" style="250"/>
    <col min="14096" max="14098" width="9" style="250" customWidth="1"/>
    <col min="14099" max="14336" width="11.42578125" style="250"/>
    <col min="14337" max="14337" width="20.7109375" style="250" customWidth="1"/>
    <col min="14338" max="14338" width="4.7109375" style="250" customWidth="1"/>
    <col min="14339" max="14339" width="4.28515625" style="250" bestFit="1" customWidth="1"/>
    <col min="14340" max="14341" width="9.5703125" style="250" customWidth="1"/>
    <col min="14342" max="14342" width="9" style="250" customWidth="1"/>
    <col min="14343" max="14343" width="8.7109375" style="250" customWidth="1"/>
    <col min="14344" max="14344" width="11.140625" style="250" customWidth="1"/>
    <col min="14345" max="14345" width="10.5703125" style="250" customWidth="1"/>
    <col min="14346" max="14346" width="9.85546875" style="250" customWidth="1"/>
    <col min="14347" max="14347" width="9.5703125" style="250" customWidth="1"/>
    <col min="14348" max="14348" width="11" style="250" customWidth="1"/>
    <col min="14349" max="14350" width="11.42578125" style="250" customWidth="1"/>
    <col min="14351" max="14351" width="11.42578125" style="250"/>
    <col min="14352" max="14354" width="9" style="250" customWidth="1"/>
    <col min="14355" max="14592" width="11.42578125" style="250"/>
    <col min="14593" max="14593" width="20.7109375" style="250" customWidth="1"/>
    <col min="14594" max="14594" width="4.7109375" style="250" customWidth="1"/>
    <col min="14595" max="14595" width="4.28515625" style="250" bestFit="1" customWidth="1"/>
    <col min="14596" max="14597" width="9.5703125" style="250" customWidth="1"/>
    <col min="14598" max="14598" width="9" style="250" customWidth="1"/>
    <col min="14599" max="14599" width="8.7109375" style="250" customWidth="1"/>
    <col min="14600" max="14600" width="11.140625" style="250" customWidth="1"/>
    <col min="14601" max="14601" width="10.5703125" style="250" customWidth="1"/>
    <col min="14602" max="14602" width="9.85546875" style="250" customWidth="1"/>
    <col min="14603" max="14603" width="9.5703125" style="250" customWidth="1"/>
    <col min="14604" max="14604" width="11" style="250" customWidth="1"/>
    <col min="14605" max="14606" width="11.42578125" style="250" customWidth="1"/>
    <col min="14607" max="14607" width="11.42578125" style="250"/>
    <col min="14608" max="14610" width="9" style="250" customWidth="1"/>
    <col min="14611" max="14848" width="11.42578125" style="250"/>
    <col min="14849" max="14849" width="20.7109375" style="250" customWidth="1"/>
    <col min="14850" max="14850" width="4.7109375" style="250" customWidth="1"/>
    <col min="14851" max="14851" width="4.28515625" style="250" bestFit="1" customWidth="1"/>
    <col min="14852" max="14853" width="9.5703125" style="250" customWidth="1"/>
    <col min="14854" max="14854" width="9" style="250" customWidth="1"/>
    <col min="14855" max="14855" width="8.7109375" style="250" customWidth="1"/>
    <col min="14856" max="14856" width="11.140625" style="250" customWidth="1"/>
    <col min="14857" max="14857" width="10.5703125" style="250" customWidth="1"/>
    <col min="14858" max="14858" width="9.85546875" style="250" customWidth="1"/>
    <col min="14859" max="14859" width="9.5703125" style="250" customWidth="1"/>
    <col min="14860" max="14860" width="11" style="250" customWidth="1"/>
    <col min="14861" max="14862" width="11.42578125" style="250" customWidth="1"/>
    <col min="14863" max="14863" width="11.42578125" style="250"/>
    <col min="14864" max="14866" width="9" style="250" customWidth="1"/>
    <col min="14867" max="15104" width="11.42578125" style="250"/>
    <col min="15105" max="15105" width="20.7109375" style="250" customWidth="1"/>
    <col min="15106" max="15106" width="4.7109375" style="250" customWidth="1"/>
    <col min="15107" max="15107" width="4.28515625" style="250" bestFit="1" customWidth="1"/>
    <col min="15108" max="15109" width="9.5703125" style="250" customWidth="1"/>
    <col min="15110" max="15110" width="9" style="250" customWidth="1"/>
    <col min="15111" max="15111" width="8.7109375" style="250" customWidth="1"/>
    <col min="15112" max="15112" width="11.140625" style="250" customWidth="1"/>
    <col min="15113" max="15113" width="10.5703125" style="250" customWidth="1"/>
    <col min="15114" max="15114" width="9.85546875" style="250" customWidth="1"/>
    <col min="15115" max="15115" width="9.5703125" style="250" customWidth="1"/>
    <col min="15116" max="15116" width="11" style="250" customWidth="1"/>
    <col min="15117" max="15118" width="11.42578125" style="250" customWidth="1"/>
    <col min="15119" max="15119" width="11.42578125" style="250"/>
    <col min="15120" max="15122" width="9" style="250" customWidth="1"/>
    <col min="15123" max="15360" width="11.42578125" style="250"/>
    <col min="15361" max="15361" width="20.7109375" style="250" customWidth="1"/>
    <col min="15362" max="15362" width="4.7109375" style="250" customWidth="1"/>
    <col min="15363" max="15363" width="4.28515625" style="250" bestFit="1" customWidth="1"/>
    <col min="15364" max="15365" width="9.5703125" style="250" customWidth="1"/>
    <col min="15366" max="15366" width="9" style="250" customWidth="1"/>
    <col min="15367" max="15367" width="8.7109375" style="250" customWidth="1"/>
    <col min="15368" max="15368" width="11.140625" style="250" customWidth="1"/>
    <col min="15369" max="15369" width="10.5703125" style="250" customWidth="1"/>
    <col min="15370" max="15370" width="9.85546875" style="250" customWidth="1"/>
    <col min="15371" max="15371" width="9.5703125" style="250" customWidth="1"/>
    <col min="15372" max="15372" width="11" style="250" customWidth="1"/>
    <col min="15373" max="15374" width="11.42578125" style="250" customWidth="1"/>
    <col min="15375" max="15375" width="11.42578125" style="250"/>
    <col min="15376" max="15378" width="9" style="250" customWidth="1"/>
    <col min="15379" max="15616" width="11.42578125" style="250"/>
    <col min="15617" max="15617" width="20.7109375" style="250" customWidth="1"/>
    <col min="15618" max="15618" width="4.7109375" style="250" customWidth="1"/>
    <col min="15619" max="15619" width="4.28515625" style="250" bestFit="1" customWidth="1"/>
    <col min="15620" max="15621" width="9.5703125" style="250" customWidth="1"/>
    <col min="15622" max="15622" width="9" style="250" customWidth="1"/>
    <col min="15623" max="15623" width="8.7109375" style="250" customWidth="1"/>
    <col min="15624" max="15624" width="11.140625" style="250" customWidth="1"/>
    <col min="15625" max="15625" width="10.5703125" style="250" customWidth="1"/>
    <col min="15626" max="15626" width="9.85546875" style="250" customWidth="1"/>
    <col min="15627" max="15627" width="9.5703125" style="250" customWidth="1"/>
    <col min="15628" max="15628" width="11" style="250" customWidth="1"/>
    <col min="15629" max="15630" width="11.42578125" style="250" customWidth="1"/>
    <col min="15631" max="15631" width="11.42578125" style="250"/>
    <col min="15632" max="15634" width="9" style="250" customWidth="1"/>
    <col min="15635" max="15872" width="11.42578125" style="250"/>
    <col min="15873" max="15873" width="20.7109375" style="250" customWidth="1"/>
    <col min="15874" max="15874" width="4.7109375" style="250" customWidth="1"/>
    <col min="15875" max="15875" width="4.28515625" style="250" bestFit="1" customWidth="1"/>
    <col min="15876" max="15877" width="9.5703125" style="250" customWidth="1"/>
    <col min="15878" max="15878" width="9" style="250" customWidth="1"/>
    <col min="15879" max="15879" width="8.7109375" style="250" customWidth="1"/>
    <col min="15880" max="15880" width="11.140625" style="250" customWidth="1"/>
    <col min="15881" max="15881" width="10.5703125" style="250" customWidth="1"/>
    <col min="15882" max="15882" width="9.85546875" style="250" customWidth="1"/>
    <col min="15883" max="15883" width="9.5703125" style="250" customWidth="1"/>
    <col min="15884" max="15884" width="11" style="250" customWidth="1"/>
    <col min="15885" max="15886" width="11.42578125" style="250" customWidth="1"/>
    <col min="15887" max="15887" width="11.42578125" style="250"/>
    <col min="15888" max="15890" width="9" style="250" customWidth="1"/>
    <col min="15891" max="16128" width="11.42578125" style="250"/>
    <col min="16129" max="16129" width="20.7109375" style="250" customWidth="1"/>
    <col min="16130" max="16130" width="4.7109375" style="250" customWidth="1"/>
    <col min="16131" max="16131" width="4.28515625" style="250" bestFit="1" customWidth="1"/>
    <col min="16132" max="16133" width="9.5703125" style="250" customWidth="1"/>
    <col min="16134" max="16134" width="9" style="250" customWidth="1"/>
    <col min="16135" max="16135" width="8.7109375" style="250" customWidth="1"/>
    <col min="16136" max="16136" width="11.140625" style="250" customWidth="1"/>
    <col min="16137" max="16137" width="10.5703125" style="250" customWidth="1"/>
    <col min="16138" max="16138" width="9.85546875" style="250" customWidth="1"/>
    <col min="16139" max="16139" width="9.5703125" style="250" customWidth="1"/>
    <col min="16140" max="16140" width="11" style="250" customWidth="1"/>
    <col min="16141" max="16142" width="11.42578125" style="250" customWidth="1"/>
    <col min="16143" max="16143" width="11.42578125" style="250"/>
    <col min="16144" max="16146" width="9" style="250" customWidth="1"/>
    <col min="16147" max="16384" width="11.42578125" style="250"/>
  </cols>
  <sheetData>
    <row r="1" spans="1:18" ht="15.75" x14ac:dyDescent="0.25">
      <c r="A1" s="422" t="s">
        <v>0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</row>
    <row r="2" spans="1:18" ht="15.75" x14ac:dyDescent="0.25">
      <c r="A2" s="403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282"/>
    </row>
    <row r="3" spans="1:18" ht="9" customHeight="1" x14ac:dyDescent="0.2">
      <c r="H3" s="250"/>
      <c r="I3" s="250"/>
      <c r="K3" s="250"/>
      <c r="L3" s="250"/>
    </row>
    <row r="4" spans="1:18" ht="23.25" x14ac:dyDescent="0.2">
      <c r="A4" s="423" t="s">
        <v>1</v>
      </c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</row>
    <row r="5" spans="1:18" ht="23.25" x14ac:dyDescent="0.2">
      <c r="A5" s="424" t="s">
        <v>206</v>
      </c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</row>
    <row r="6" spans="1:18" ht="6.75" customHeight="1" x14ac:dyDescent="0.35">
      <c r="A6" s="283"/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O6" s="11"/>
      <c r="P6" s="283"/>
      <c r="Q6" s="283"/>
      <c r="R6" s="283"/>
    </row>
    <row r="7" spans="1:18" ht="15.95" customHeight="1" thickBot="1" x14ac:dyDescent="0.3">
      <c r="A7" s="284"/>
      <c r="B7" s="285"/>
      <c r="C7" s="285"/>
      <c r="D7" s="286"/>
      <c r="E7" s="286"/>
      <c r="F7" s="285"/>
      <c r="G7" s="285"/>
      <c r="H7" s="285"/>
      <c r="I7" s="287"/>
      <c r="J7" s="288"/>
      <c r="K7" s="287"/>
      <c r="L7" s="289"/>
      <c r="O7" s="11"/>
    </row>
    <row r="8" spans="1:18" ht="15.95" customHeight="1" thickTop="1" x14ac:dyDescent="0.2">
      <c r="A8" s="290" t="s">
        <v>18</v>
      </c>
      <c r="B8" s="290"/>
      <c r="C8" s="291"/>
      <c r="D8" s="292"/>
      <c r="E8" s="293" t="s">
        <v>3</v>
      </c>
      <c r="F8" s="294" t="s">
        <v>3</v>
      </c>
      <c r="G8" s="292"/>
      <c r="H8" s="293" t="s">
        <v>3</v>
      </c>
      <c r="I8" s="294" t="s">
        <v>3</v>
      </c>
      <c r="J8" s="292"/>
      <c r="K8" s="293" t="s">
        <v>3</v>
      </c>
      <c r="L8" s="294" t="s">
        <v>3</v>
      </c>
      <c r="M8" s="295" t="s">
        <v>34</v>
      </c>
      <c r="N8" s="296"/>
      <c r="O8" s="296"/>
      <c r="P8" s="292"/>
      <c r="Q8" s="293" t="s">
        <v>3</v>
      </c>
      <c r="R8" s="297" t="s">
        <v>3</v>
      </c>
    </row>
    <row r="9" spans="1:18" ht="15.95" customHeight="1" x14ac:dyDescent="0.2">
      <c r="A9" s="298" t="s">
        <v>7</v>
      </c>
      <c r="B9" s="298" t="s">
        <v>35</v>
      </c>
      <c r="C9" s="299" t="s">
        <v>36</v>
      </c>
      <c r="D9" s="300" t="s">
        <v>37</v>
      </c>
      <c r="E9" s="301" t="s">
        <v>9</v>
      </c>
      <c r="F9" s="302" t="s">
        <v>9</v>
      </c>
      <c r="G9" s="300" t="s">
        <v>38</v>
      </c>
      <c r="H9" s="301" t="s">
        <v>39</v>
      </c>
      <c r="I9" s="302" t="s">
        <v>39</v>
      </c>
      <c r="J9" s="300" t="s">
        <v>38</v>
      </c>
      <c r="K9" s="301" t="s">
        <v>40</v>
      </c>
      <c r="L9" s="302" t="s">
        <v>40</v>
      </c>
      <c r="M9" s="303" t="s">
        <v>41</v>
      </c>
      <c r="N9" s="304" t="s">
        <v>5</v>
      </c>
      <c r="O9" s="304" t="s">
        <v>5</v>
      </c>
      <c r="P9" s="300" t="s">
        <v>42</v>
      </c>
      <c r="Q9" s="301" t="s">
        <v>15</v>
      </c>
      <c r="R9" s="305" t="s">
        <v>15</v>
      </c>
    </row>
    <row r="10" spans="1:18" s="314" customFormat="1" ht="12" thickBot="1" x14ac:dyDescent="0.25">
      <c r="A10" s="306"/>
      <c r="B10" s="306"/>
      <c r="C10" s="307"/>
      <c r="D10" s="308" t="s">
        <v>18</v>
      </c>
      <c r="E10" s="309" t="s">
        <v>12</v>
      </c>
      <c r="F10" s="310" t="s">
        <v>13</v>
      </c>
      <c r="G10" s="308" t="s">
        <v>43</v>
      </c>
      <c r="H10" s="309" t="s">
        <v>12</v>
      </c>
      <c r="I10" s="310" t="s">
        <v>13</v>
      </c>
      <c r="J10" s="308" t="s">
        <v>44</v>
      </c>
      <c r="K10" s="309" t="s">
        <v>12</v>
      </c>
      <c r="L10" s="310" t="s">
        <v>13</v>
      </c>
      <c r="M10" s="311"/>
      <c r="N10" s="312" t="s">
        <v>11</v>
      </c>
      <c r="O10" s="312" t="s">
        <v>14</v>
      </c>
      <c r="P10" s="308"/>
      <c r="Q10" s="309" t="s">
        <v>12</v>
      </c>
      <c r="R10" s="313" t="s">
        <v>13</v>
      </c>
    </row>
    <row r="11" spans="1:18" ht="13.5" thickTop="1" x14ac:dyDescent="0.2">
      <c r="A11" s="315" t="s">
        <v>45</v>
      </c>
      <c r="B11" s="316">
        <v>29</v>
      </c>
      <c r="C11" s="316" t="s">
        <v>21</v>
      </c>
      <c r="D11" s="317">
        <v>1288.31</v>
      </c>
      <c r="E11" s="318">
        <v>795</v>
      </c>
      <c r="F11" s="319">
        <f t="shared" ref="F11:F30" si="0">E11</f>
        <v>795</v>
      </c>
      <c r="G11" s="317">
        <v>1009.38</v>
      </c>
      <c r="H11" s="320">
        <f>G11</f>
        <v>1009.38</v>
      </c>
      <c r="I11" s="319">
        <f t="shared" ref="I11:I30" si="1">G11</f>
        <v>1009.38</v>
      </c>
      <c r="J11" s="317">
        <v>1138.05</v>
      </c>
      <c r="K11" s="318">
        <f>J11</f>
        <v>1138.05</v>
      </c>
      <c r="L11" s="319">
        <f>J11</f>
        <v>1138.05</v>
      </c>
      <c r="M11" s="321">
        <v>323.72000000000003</v>
      </c>
      <c r="N11" s="322">
        <f t="shared" ref="N11:N30" si="2">D11+G11+J11+M11</f>
        <v>3759.46</v>
      </c>
      <c r="O11" s="322">
        <f>N11*12+E11+F11+H11+I11+K11+L11</f>
        <v>50998.380000000005</v>
      </c>
      <c r="P11" s="317">
        <v>49.59</v>
      </c>
      <c r="Q11" s="318">
        <v>30.61</v>
      </c>
      <c r="R11" s="323">
        <f t="shared" ref="R11:R30" si="3">Q11</f>
        <v>30.61</v>
      </c>
    </row>
    <row r="12" spans="1:18" x14ac:dyDescent="0.2">
      <c r="A12" s="324" t="s">
        <v>188</v>
      </c>
      <c r="B12" s="325"/>
      <c r="C12" s="325" t="s">
        <v>46</v>
      </c>
      <c r="D12" s="326">
        <f>ROUND(D11*43.32%,2)</f>
        <v>558.1</v>
      </c>
      <c r="E12" s="320">
        <f>ROUND(E11*43.32%,2)</f>
        <v>344.39</v>
      </c>
      <c r="F12" s="327">
        <f t="shared" si="0"/>
        <v>344.39</v>
      </c>
      <c r="G12" s="326">
        <f>ROUND(($G$11*12+$J$11*12)*43.32%/12,2)</f>
        <v>930.27</v>
      </c>
      <c r="H12" s="320">
        <f t="shared" ref="H12:H30" si="4">G12</f>
        <v>930.27</v>
      </c>
      <c r="I12" s="328">
        <f t="shared" si="1"/>
        <v>930.27</v>
      </c>
      <c r="J12" s="326">
        <v>0</v>
      </c>
      <c r="K12" s="320">
        <v>0</v>
      </c>
      <c r="L12" s="328">
        <v>0</v>
      </c>
      <c r="M12" s="329">
        <f>M11*0.32</f>
        <v>103.59040000000002</v>
      </c>
      <c r="N12" s="330">
        <f t="shared" si="2"/>
        <v>1591.9603999999999</v>
      </c>
      <c r="O12" s="330">
        <f>N12*12+E12+F12+H12+I12</f>
        <v>21652.844799999999</v>
      </c>
      <c r="P12" s="326">
        <f>ROUND(P11*43.32%,2)</f>
        <v>21.48</v>
      </c>
      <c r="Q12" s="320">
        <f>ROUND(Q11*43.32%,2)</f>
        <v>13.26</v>
      </c>
      <c r="R12" s="327">
        <f t="shared" si="3"/>
        <v>13.26</v>
      </c>
    </row>
    <row r="13" spans="1:18" x14ac:dyDescent="0.2">
      <c r="A13" s="331" t="s">
        <v>47</v>
      </c>
      <c r="B13" s="332"/>
      <c r="C13" s="325" t="s">
        <v>48</v>
      </c>
      <c r="D13" s="326">
        <f>ROUND(D11*36.1%,2)</f>
        <v>465.08</v>
      </c>
      <c r="E13" s="320">
        <f>ROUND(E11*36.1%,2)</f>
        <v>287</v>
      </c>
      <c r="F13" s="327">
        <f t="shared" si="0"/>
        <v>287</v>
      </c>
      <c r="G13" s="326">
        <f>ROUND(($G$11*12+$J$11*12)*36.1%/12,2)</f>
        <v>775.22</v>
      </c>
      <c r="H13" s="320">
        <f t="shared" si="4"/>
        <v>775.22</v>
      </c>
      <c r="I13" s="328">
        <f t="shared" si="1"/>
        <v>775.22</v>
      </c>
      <c r="J13" s="326">
        <v>0</v>
      </c>
      <c r="K13" s="320">
        <v>0</v>
      </c>
      <c r="L13" s="328">
        <v>0</v>
      </c>
      <c r="M13" s="329">
        <f>M12/6*5</f>
        <v>86.325333333333347</v>
      </c>
      <c r="N13" s="330">
        <f t="shared" si="2"/>
        <v>1326.6253333333334</v>
      </c>
      <c r="O13" s="330">
        <f>N13*12+E13+F13+H13+I13</f>
        <v>18043.944000000003</v>
      </c>
      <c r="P13" s="326">
        <f>ROUND(P11*36.1%,2)</f>
        <v>17.899999999999999</v>
      </c>
      <c r="Q13" s="320">
        <f>ROUND(Q11*36.1%,2)</f>
        <v>11.05</v>
      </c>
      <c r="R13" s="327">
        <f t="shared" si="3"/>
        <v>11.05</v>
      </c>
    </row>
    <row r="14" spans="1:18" x14ac:dyDescent="0.2">
      <c r="A14" s="324" t="s">
        <v>189</v>
      </c>
      <c r="B14" s="325"/>
      <c r="C14" s="325" t="s">
        <v>49</v>
      </c>
      <c r="D14" s="326">
        <f>ROUND(D11*28.88%,2)</f>
        <v>372.06</v>
      </c>
      <c r="E14" s="320">
        <f>ROUND(E11*28.88%,2)</f>
        <v>229.6</v>
      </c>
      <c r="F14" s="327">
        <f t="shared" si="0"/>
        <v>229.6</v>
      </c>
      <c r="G14" s="326">
        <f>ROUND(($G$11*12+$J$11*12)*28.88%/12,2)</f>
        <v>620.17999999999995</v>
      </c>
      <c r="H14" s="320">
        <f t="shared" si="4"/>
        <v>620.17999999999995</v>
      </c>
      <c r="I14" s="328">
        <f t="shared" si="1"/>
        <v>620.17999999999995</v>
      </c>
      <c r="J14" s="326">
        <v>0</v>
      </c>
      <c r="K14" s="320">
        <v>0</v>
      </c>
      <c r="L14" s="328">
        <v>0</v>
      </c>
      <c r="M14" s="329">
        <f>M12/6*4</f>
        <v>69.060266666666678</v>
      </c>
      <c r="N14" s="330">
        <f t="shared" si="2"/>
        <v>1061.3002666666666</v>
      </c>
      <c r="O14" s="330">
        <f>N14*12+E14+F14+H14+I14</f>
        <v>14435.163200000001</v>
      </c>
      <c r="P14" s="326">
        <f>ROUND(P11*28.88%,2)</f>
        <v>14.32</v>
      </c>
      <c r="Q14" s="320">
        <f>ROUND(Q11*28.88%,2)</f>
        <v>8.84</v>
      </c>
      <c r="R14" s="327">
        <f t="shared" si="3"/>
        <v>8.84</v>
      </c>
    </row>
    <row r="15" spans="1:18" ht="13.5" thickBot="1" x14ac:dyDescent="0.25">
      <c r="A15" s="333" t="s">
        <v>50</v>
      </c>
      <c r="B15" s="334"/>
      <c r="C15" s="334" t="s">
        <v>51</v>
      </c>
      <c r="D15" s="335">
        <f>ROUND(D11*21.66%,2)</f>
        <v>279.05</v>
      </c>
      <c r="E15" s="336">
        <f>ROUND(E11*21.66%,2)</f>
        <v>172.2</v>
      </c>
      <c r="F15" s="337">
        <f t="shared" si="0"/>
        <v>172.2</v>
      </c>
      <c r="G15" s="326">
        <f>ROUND(($G$11*12+$J$11*12)*21.66%/12,2)</f>
        <v>465.13</v>
      </c>
      <c r="H15" s="336">
        <f t="shared" si="4"/>
        <v>465.13</v>
      </c>
      <c r="I15" s="328">
        <f t="shared" si="1"/>
        <v>465.13</v>
      </c>
      <c r="J15" s="335">
        <v>0</v>
      </c>
      <c r="K15" s="320">
        <v>0</v>
      </c>
      <c r="L15" s="328">
        <v>0</v>
      </c>
      <c r="M15" s="329">
        <f>M12/6*3</f>
        <v>51.795200000000008</v>
      </c>
      <c r="N15" s="330">
        <f t="shared" si="2"/>
        <v>795.97520000000009</v>
      </c>
      <c r="O15" s="330">
        <f>N15*12+E15+F15+H15+I15</f>
        <v>10826.362400000002</v>
      </c>
      <c r="P15" s="326">
        <f>ROUND(P11*21.66%,2)</f>
        <v>10.74</v>
      </c>
      <c r="Q15" s="336">
        <f>ROUND(Q11*21.66%,2)</f>
        <v>6.63</v>
      </c>
      <c r="R15" s="327">
        <f t="shared" si="3"/>
        <v>6.63</v>
      </c>
    </row>
    <row r="16" spans="1:18" ht="13.5" thickTop="1" x14ac:dyDescent="0.2">
      <c r="A16" s="315" t="s">
        <v>52</v>
      </c>
      <c r="B16" s="316">
        <v>27</v>
      </c>
      <c r="C16" s="316" t="s">
        <v>21</v>
      </c>
      <c r="D16" s="317">
        <v>1288.31</v>
      </c>
      <c r="E16" s="318">
        <v>795</v>
      </c>
      <c r="F16" s="319">
        <f t="shared" si="0"/>
        <v>795</v>
      </c>
      <c r="G16" s="317">
        <v>924.48</v>
      </c>
      <c r="H16" s="320">
        <f t="shared" si="4"/>
        <v>924.48</v>
      </c>
      <c r="I16" s="319">
        <f t="shared" si="1"/>
        <v>924.48</v>
      </c>
      <c r="J16" s="317">
        <v>530.92999999999995</v>
      </c>
      <c r="K16" s="318">
        <f>J16</f>
        <v>530.92999999999995</v>
      </c>
      <c r="L16" s="319">
        <f>J16</f>
        <v>530.92999999999995</v>
      </c>
      <c r="M16" s="321">
        <v>323.72000000000003</v>
      </c>
      <c r="N16" s="322">
        <f t="shared" si="2"/>
        <v>3067.4399999999996</v>
      </c>
      <c r="O16" s="322">
        <f>N16*12+E16+F16+H16+I16+K16+L16</f>
        <v>41310.100000000006</v>
      </c>
      <c r="P16" s="317">
        <v>49.59</v>
      </c>
      <c r="Q16" s="318">
        <v>30.61</v>
      </c>
      <c r="R16" s="323">
        <f t="shared" si="3"/>
        <v>30.61</v>
      </c>
    </row>
    <row r="17" spans="1:18" x14ac:dyDescent="0.2">
      <c r="A17" s="324" t="s">
        <v>53</v>
      </c>
      <c r="B17" s="325"/>
      <c r="C17" s="325" t="s">
        <v>46</v>
      </c>
      <c r="D17" s="326">
        <f>ROUND(D16*43.32%,2)</f>
        <v>558.1</v>
      </c>
      <c r="E17" s="320">
        <f>ROUND(E16*43.32%,2)</f>
        <v>344.39</v>
      </c>
      <c r="F17" s="327">
        <f t="shared" si="0"/>
        <v>344.39</v>
      </c>
      <c r="G17" s="326">
        <f>ROUND(($G$16*12+$J$16*12)*43.32%/12,2)</f>
        <v>630.48</v>
      </c>
      <c r="H17" s="320">
        <f t="shared" si="4"/>
        <v>630.48</v>
      </c>
      <c r="I17" s="328">
        <f t="shared" si="1"/>
        <v>630.48</v>
      </c>
      <c r="J17" s="326">
        <v>0</v>
      </c>
      <c r="K17" s="320">
        <v>0</v>
      </c>
      <c r="L17" s="328">
        <v>0</v>
      </c>
      <c r="M17" s="329">
        <f>M16*0.32</f>
        <v>103.59040000000002</v>
      </c>
      <c r="N17" s="330">
        <f t="shared" si="2"/>
        <v>1292.1704</v>
      </c>
      <c r="O17" s="330">
        <f>N17*12+E17+F17+H17+I17</f>
        <v>17455.784799999998</v>
      </c>
      <c r="P17" s="326">
        <f>ROUND(P16*43.32%,2)</f>
        <v>21.48</v>
      </c>
      <c r="Q17" s="320">
        <f>ROUND(Q16*43.32%,2)</f>
        <v>13.26</v>
      </c>
      <c r="R17" s="327">
        <f t="shared" si="3"/>
        <v>13.26</v>
      </c>
    </row>
    <row r="18" spans="1:18" x14ac:dyDescent="0.2">
      <c r="A18" s="324" t="s">
        <v>18</v>
      </c>
      <c r="B18" s="325"/>
      <c r="C18" s="325" t="s">
        <v>48</v>
      </c>
      <c r="D18" s="326">
        <f>ROUND(D16*36.1%,2)</f>
        <v>465.08</v>
      </c>
      <c r="E18" s="320">
        <f>ROUND(E16*36.1%,2)</f>
        <v>287</v>
      </c>
      <c r="F18" s="327">
        <f t="shared" si="0"/>
        <v>287</v>
      </c>
      <c r="G18" s="326">
        <f>ROUND(($G$16*12+$J$16*12)*36.1%/12,2)</f>
        <v>525.4</v>
      </c>
      <c r="H18" s="320">
        <f t="shared" si="4"/>
        <v>525.4</v>
      </c>
      <c r="I18" s="328">
        <f t="shared" si="1"/>
        <v>525.4</v>
      </c>
      <c r="J18" s="326">
        <v>0</v>
      </c>
      <c r="K18" s="320">
        <v>0</v>
      </c>
      <c r="L18" s="328">
        <v>0</v>
      </c>
      <c r="M18" s="329">
        <f>M17/6*5</f>
        <v>86.325333333333347</v>
      </c>
      <c r="N18" s="330">
        <f t="shared" si="2"/>
        <v>1076.8053333333335</v>
      </c>
      <c r="O18" s="330">
        <f>N18*12+E18+F18+H18+I18</f>
        <v>14546.464</v>
      </c>
      <c r="P18" s="326">
        <f>ROUND(P16*36.1%,2)</f>
        <v>17.899999999999999</v>
      </c>
      <c r="Q18" s="320">
        <f>ROUND(Q16*36.1%,2)</f>
        <v>11.05</v>
      </c>
      <c r="R18" s="327">
        <f t="shared" si="3"/>
        <v>11.05</v>
      </c>
    </row>
    <row r="19" spans="1:18" x14ac:dyDescent="0.2">
      <c r="A19" s="324" t="s">
        <v>54</v>
      </c>
      <c r="B19" s="325"/>
      <c r="C19" s="325" t="s">
        <v>49</v>
      </c>
      <c r="D19" s="326">
        <f>ROUND(D16*28.88%,2)</f>
        <v>372.06</v>
      </c>
      <c r="E19" s="320">
        <f>ROUND(E16*28.88%,2)</f>
        <v>229.6</v>
      </c>
      <c r="F19" s="327">
        <f t="shared" si="0"/>
        <v>229.6</v>
      </c>
      <c r="G19" s="326">
        <f>ROUND(($G$16*12+$J$16*12)*28.88%/12,2)</f>
        <v>420.32</v>
      </c>
      <c r="H19" s="320">
        <f t="shared" si="4"/>
        <v>420.32</v>
      </c>
      <c r="I19" s="328">
        <f t="shared" si="1"/>
        <v>420.32</v>
      </c>
      <c r="J19" s="326">
        <v>0</v>
      </c>
      <c r="K19" s="320">
        <v>0</v>
      </c>
      <c r="L19" s="328">
        <v>0</v>
      </c>
      <c r="M19" s="329">
        <f>M17/6*4</f>
        <v>69.060266666666678</v>
      </c>
      <c r="N19" s="330">
        <f t="shared" si="2"/>
        <v>861.44026666666673</v>
      </c>
      <c r="O19" s="330">
        <f>N19*12+E19+F19+H19+I19</f>
        <v>11637.123200000002</v>
      </c>
      <c r="P19" s="326">
        <f>ROUND(P16*28.88%,2)</f>
        <v>14.32</v>
      </c>
      <c r="Q19" s="320">
        <f>ROUND(Q16*28.88%,2)</f>
        <v>8.84</v>
      </c>
      <c r="R19" s="327">
        <f t="shared" si="3"/>
        <v>8.84</v>
      </c>
    </row>
    <row r="20" spans="1:18" ht="13.5" thickBot="1" x14ac:dyDescent="0.25">
      <c r="A20" s="338" t="s">
        <v>55</v>
      </c>
      <c r="B20" s="334"/>
      <c r="C20" s="334" t="s">
        <v>51</v>
      </c>
      <c r="D20" s="335">
        <f>ROUND(D16*21.66%,2)</f>
        <v>279.05</v>
      </c>
      <c r="E20" s="336">
        <f>ROUND(E16*21.66%,2)</f>
        <v>172.2</v>
      </c>
      <c r="F20" s="337">
        <f t="shared" si="0"/>
        <v>172.2</v>
      </c>
      <c r="G20" s="326">
        <f>ROUND(($G$16*12+$J$16*12)*21.66%/12,2)</f>
        <v>315.24</v>
      </c>
      <c r="H20" s="336">
        <f t="shared" si="4"/>
        <v>315.24</v>
      </c>
      <c r="I20" s="328">
        <f t="shared" si="1"/>
        <v>315.24</v>
      </c>
      <c r="J20" s="335">
        <v>0</v>
      </c>
      <c r="K20" s="320">
        <v>0</v>
      </c>
      <c r="L20" s="328">
        <v>0</v>
      </c>
      <c r="M20" s="329">
        <f>M17/6*3</f>
        <v>51.795200000000008</v>
      </c>
      <c r="N20" s="330">
        <f t="shared" si="2"/>
        <v>646.08519999999999</v>
      </c>
      <c r="O20" s="330">
        <f>N20*12+E20+F20+H20+I20</f>
        <v>8727.902399999999</v>
      </c>
      <c r="P20" s="326">
        <f>ROUND(P16*21.66%,2)</f>
        <v>10.74</v>
      </c>
      <c r="Q20" s="336">
        <f>ROUND(Q16*21.66%,2)</f>
        <v>6.63</v>
      </c>
      <c r="R20" s="327">
        <f t="shared" si="3"/>
        <v>6.63</v>
      </c>
    </row>
    <row r="21" spans="1:18" ht="13.5" thickTop="1" x14ac:dyDescent="0.2">
      <c r="A21" s="315" t="s">
        <v>56</v>
      </c>
      <c r="B21" s="316">
        <v>26</v>
      </c>
      <c r="C21" s="316" t="s">
        <v>21</v>
      </c>
      <c r="D21" s="317">
        <v>1288.31</v>
      </c>
      <c r="E21" s="318">
        <v>795</v>
      </c>
      <c r="F21" s="319">
        <f t="shared" si="0"/>
        <v>795</v>
      </c>
      <c r="G21" s="317">
        <v>811.08</v>
      </c>
      <c r="H21" s="320">
        <f t="shared" si="4"/>
        <v>811.08</v>
      </c>
      <c r="I21" s="319">
        <f t="shared" si="1"/>
        <v>811.08</v>
      </c>
      <c r="J21" s="317">
        <v>327.78</v>
      </c>
      <c r="K21" s="318">
        <f>J21</f>
        <v>327.78</v>
      </c>
      <c r="L21" s="319">
        <f>J21</f>
        <v>327.78</v>
      </c>
      <c r="M21" s="321">
        <v>323.72000000000003</v>
      </c>
      <c r="N21" s="322">
        <f t="shared" si="2"/>
        <v>2750.8900000000003</v>
      </c>
      <c r="O21" s="322">
        <f>N21*12+E21+F21+H21+I21+K21+L21</f>
        <v>36878.400000000009</v>
      </c>
      <c r="P21" s="317">
        <v>49.59</v>
      </c>
      <c r="Q21" s="318">
        <v>30.61</v>
      </c>
      <c r="R21" s="323">
        <f t="shared" si="3"/>
        <v>30.61</v>
      </c>
    </row>
    <row r="22" spans="1:18" x14ac:dyDescent="0.2">
      <c r="A22" s="324" t="s">
        <v>57</v>
      </c>
      <c r="B22" s="325"/>
      <c r="C22" s="325" t="s">
        <v>46</v>
      </c>
      <c r="D22" s="326">
        <f>ROUND(D21*43.32%,2)</f>
        <v>558.1</v>
      </c>
      <c r="E22" s="320">
        <f>ROUND(E21*43.32%,2)</f>
        <v>344.39</v>
      </c>
      <c r="F22" s="327">
        <f t="shared" si="0"/>
        <v>344.39</v>
      </c>
      <c r="G22" s="326">
        <f>ROUND(($G$21*12+$J$21*12)*43.32%/12,2)</f>
        <v>493.35</v>
      </c>
      <c r="H22" s="320">
        <f t="shared" si="4"/>
        <v>493.35</v>
      </c>
      <c r="I22" s="328">
        <f t="shared" si="1"/>
        <v>493.35</v>
      </c>
      <c r="J22" s="326">
        <v>0</v>
      </c>
      <c r="K22" s="320">
        <v>0</v>
      </c>
      <c r="L22" s="328">
        <v>0</v>
      </c>
      <c r="M22" s="329">
        <f>M21*0.32</f>
        <v>103.59040000000002</v>
      </c>
      <c r="N22" s="330">
        <f t="shared" si="2"/>
        <v>1155.0404000000001</v>
      </c>
      <c r="O22" s="330">
        <f>N22*12+E22+F22+H22+I22</f>
        <v>15535.964800000002</v>
      </c>
      <c r="P22" s="326">
        <f>ROUND(P21*43.32%,2)</f>
        <v>21.48</v>
      </c>
      <c r="Q22" s="320">
        <f>ROUND(Q21*43.32%,2)</f>
        <v>13.26</v>
      </c>
      <c r="R22" s="327">
        <f t="shared" si="3"/>
        <v>13.26</v>
      </c>
    </row>
    <row r="23" spans="1:18" x14ac:dyDescent="0.2">
      <c r="A23" s="324"/>
      <c r="B23" s="339"/>
      <c r="C23" s="325" t="s">
        <v>48</v>
      </c>
      <c r="D23" s="326">
        <f>ROUND(D21*36.1%,2)</f>
        <v>465.08</v>
      </c>
      <c r="E23" s="320">
        <f>ROUND(E21*36.1%,2)</f>
        <v>287</v>
      </c>
      <c r="F23" s="327">
        <f t="shared" si="0"/>
        <v>287</v>
      </c>
      <c r="G23" s="326">
        <f>ROUND(($G$21*12+$J$21*12)*36.1%/12,2)</f>
        <v>411.13</v>
      </c>
      <c r="H23" s="320">
        <f t="shared" si="4"/>
        <v>411.13</v>
      </c>
      <c r="I23" s="328">
        <f t="shared" si="1"/>
        <v>411.13</v>
      </c>
      <c r="J23" s="326">
        <v>0</v>
      </c>
      <c r="K23" s="320">
        <v>0</v>
      </c>
      <c r="L23" s="328">
        <v>0</v>
      </c>
      <c r="M23" s="329">
        <f>M22/6*5</f>
        <v>86.325333333333347</v>
      </c>
      <c r="N23" s="330">
        <f t="shared" si="2"/>
        <v>962.53533333333337</v>
      </c>
      <c r="O23" s="330">
        <f>N23*12+E23+F23+H23+I23</f>
        <v>12946.683999999999</v>
      </c>
      <c r="P23" s="326">
        <f>ROUND(P21*36.1%,2)</f>
        <v>17.899999999999999</v>
      </c>
      <c r="Q23" s="320">
        <f>ROUND(Q21*36.1%,2)</f>
        <v>11.05</v>
      </c>
      <c r="R23" s="327">
        <f t="shared" si="3"/>
        <v>11.05</v>
      </c>
    </row>
    <row r="24" spans="1:18" x14ac:dyDescent="0.2">
      <c r="A24" s="324" t="s">
        <v>58</v>
      </c>
      <c r="B24" s="339"/>
      <c r="C24" s="325" t="s">
        <v>49</v>
      </c>
      <c r="D24" s="326">
        <f>ROUND(D21*28.88%,2)</f>
        <v>372.06</v>
      </c>
      <c r="E24" s="320">
        <f>ROUND(E21*28.88%,2)</f>
        <v>229.6</v>
      </c>
      <c r="F24" s="327">
        <f t="shared" si="0"/>
        <v>229.6</v>
      </c>
      <c r="G24" s="326">
        <f>ROUND(($G$21*12+$J$21*12)*28.88%/12,2)</f>
        <v>328.9</v>
      </c>
      <c r="H24" s="320">
        <f t="shared" si="4"/>
        <v>328.9</v>
      </c>
      <c r="I24" s="328">
        <f t="shared" si="1"/>
        <v>328.9</v>
      </c>
      <c r="J24" s="326">
        <v>0</v>
      </c>
      <c r="K24" s="320">
        <v>0</v>
      </c>
      <c r="L24" s="328">
        <v>0</v>
      </c>
      <c r="M24" s="329">
        <f>M22/6*4</f>
        <v>69.060266666666678</v>
      </c>
      <c r="N24" s="330">
        <f t="shared" si="2"/>
        <v>770.02026666666666</v>
      </c>
      <c r="O24" s="330">
        <f>N24*12+E24+F24+H24+I24</f>
        <v>10357.243200000001</v>
      </c>
      <c r="P24" s="326">
        <f>ROUND(P21*28.88%,2)</f>
        <v>14.32</v>
      </c>
      <c r="Q24" s="320">
        <f>ROUND(Q21*28.88%,2)</f>
        <v>8.84</v>
      </c>
      <c r="R24" s="327">
        <f t="shared" si="3"/>
        <v>8.84</v>
      </c>
    </row>
    <row r="25" spans="1:18" ht="13.5" thickBot="1" x14ac:dyDescent="0.25">
      <c r="A25" s="338" t="s">
        <v>59</v>
      </c>
      <c r="B25" s="340"/>
      <c r="C25" s="334" t="s">
        <v>51</v>
      </c>
      <c r="D25" s="335">
        <f>ROUND(D21*21.66%,2)</f>
        <v>279.05</v>
      </c>
      <c r="E25" s="336">
        <f>ROUND(E21*21.66%,2)</f>
        <v>172.2</v>
      </c>
      <c r="F25" s="337">
        <f t="shared" si="0"/>
        <v>172.2</v>
      </c>
      <c r="G25" s="326">
        <f>ROUND(($G$21*12+$J$21*12)*21.66%/12,2)</f>
        <v>246.68</v>
      </c>
      <c r="H25" s="336">
        <f t="shared" si="4"/>
        <v>246.68</v>
      </c>
      <c r="I25" s="328">
        <f t="shared" si="1"/>
        <v>246.68</v>
      </c>
      <c r="J25" s="335">
        <v>0</v>
      </c>
      <c r="K25" s="320">
        <v>0</v>
      </c>
      <c r="L25" s="328">
        <v>0</v>
      </c>
      <c r="M25" s="329">
        <f>M22/6*3</f>
        <v>51.795200000000008</v>
      </c>
      <c r="N25" s="330">
        <f t="shared" si="2"/>
        <v>577.52520000000004</v>
      </c>
      <c r="O25" s="330">
        <f>N25*12+E25+F25+H25+I25</f>
        <v>7768.0624000000007</v>
      </c>
      <c r="P25" s="326">
        <f>ROUND(P21*21.66%,2)</f>
        <v>10.74</v>
      </c>
      <c r="Q25" s="336">
        <f>ROUND(Q21*21.66%,2)</f>
        <v>6.63</v>
      </c>
      <c r="R25" s="327">
        <f t="shared" si="3"/>
        <v>6.63</v>
      </c>
    </row>
    <row r="26" spans="1:18" ht="13.5" thickTop="1" x14ac:dyDescent="0.2">
      <c r="A26" s="315" t="s">
        <v>60</v>
      </c>
      <c r="B26" s="316">
        <v>24</v>
      </c>
      <c r="C26" s="316" t="s">
        <v>61</v>
      </c>
      <c r="D26" s="317">
        <v>1113.98</v>
      </c>
      <c r="E26" s="318">
        <v>812.45</v>
      </c>
      <c r="F26" s="319">
        <f t="shared" si="0"/>
        <v>812.45</v>
      </c>
      <c r="G26" s="317">
        <v>677.15</v>
      </c>
      <c r="H26" s="320">
        <f t="shared" si="4"/>
        <v>677.15</v>
      </c>
      <c r="I26" s="319">
        <f t="shared" si="1"/>
        <v>677.15</v>
      </c>
      <c r="J26" s="317">
        <v>270.32</v>
      </c>
      <c r="K26" s="318">
        <f>J26</f>
        <v>270.32</v>
      </c>
      <c r="L26" s="319">
        <f>J26</f>
        <v>270.32</v>
      </c>
      <c r="M26" s="321">
        <v>323.72000000000003</v>
      </c>
      <c r="N26" s="322">
        <f t="shared" si="2"/>
        <v>2385.17</v>
      </c>
      <c r="O26" s="322">
        <f>N26*12+E26+F26+H26+I26+K26+L26</f>
        <v>32141.880000000005</v>
      </c>
      <c r="P26" s="317">
        <v>40.44</v>
      </c>
      <c r="Q26" s="318">
        <v>29.48</v>
      </c>
      <c r="R26" s="323">
        <f t="shared" si="3"/>
        <v>29.48</v>
      </c>
    </row>
    <row r="27" spans="1:18" x14ac:dyDescent="0.2">
      <c r="A27" s="324" t="s">
        <v>62</v>
      </c>
      <c r="B27" s="325"/>
      <c r="C27" s="325" t="s">
        <v>46</v>
      </c>
      <c r="D27" s="326">
        <f>ROUND(D26*43.32%,2)</f>
        <v>482.58</v>
      </c>
      <c r="E27" s="320">
        <f>ROUND(E26*43.32%,2)</f>
        <v>351.95</v>
      </c>
      <c r="F27" s="327">
        <f t="shared" si="0"/>
        <v>351.95</v>
      </c>
      <c r="G27" s="326">
        <f>ROUND(($G$26*12+$J$26*12)*43.32%/12,2)</f>
        <v>410.44</v>
      </c>
      <c r="H27" s="320">
        <f t="shared" si="4"/>
        <v>410.44</v>
      </c>
      <c r="I27" s="328">
        <f t="shared" si="1"/>
        <v>410.44</v>
      </c>
      <c r="J27" s="326">
        <v>0</v>
      </c>
      <c r="K27" s="320">
        <v>0</v>
      </c>
      <c r="L27" s="328">
        <v>0</v>
      </c>
      <c r="M27" s="329">
        <f>M26*0.32</f>
        <v>103.59040000000002</v>
      </c>
      <c r="N27" s="330">
        <f t="shared" si="2"/>
        <v>996.61040000000003</v>
      </c>
      <c r="O27" s="330">
        <f>N27*12+E27+F27+H27+I27</f>
        <v>13484.104800000003</v>
      </c>
      <c r="P27" s="326">
        <f>ROUND(P26*43.32%,2)</f>
        <v>17.52</v>
      </c>
      <c r="Q27" s="320">
        <f>ROUND(Q26*43.32%,2)</f>
        <v>12.77</v>
      </c>
      <c r="R27" s="327">
        <f t="shared" si="3"/>
        <v>12.77</v>
      </c>
    </row>
    <row r="28" spans="1:18" x14ac:dyDescent="0.2">
      <c r="A28" s="324"/>
      <c r="B28" s="325"/>
      <c r="C28" s="325" t="s">
        <v>48</v>
      </c>
      <c r="D28" s="326">
        <f>ROUND(D26*36.1%,2)</f>
        <v>402.15</v>
      </c>
      <c r="E28" s="320">
        <f>ROUND(E26*36.1%,2)</f>
        <v>293.29000000000002</v>
      </c>
      <c r="F28" s="327">
        <f t="shared" si="0"/>
        <v>293.29000000000002</v>
      </c>
      <c r="G28" s="326">
        <f>ROUND(($G$26*12+$J$26*12)*36.1%/12,2)</f>
        <v>342.04</v>
      </c>
      <c r="H28" s="320">
        <f t="shared" si="4"/>
        <v>342.04</v>
      </c>
      <c r="I28" s="328">
        <f t="shared" si="1"/>
        <v>342.04</v>
      </c>
      <c r="J28" s="326">
        <v>0</v>
      </c>
      <c r="K28" s="320">
        <v>0</v>
      </c>
      <c r="L28" s="328">
        <v>0</v>
      </c>
      <c r="M28" s="329">
        <f>M27/6*5</f>
        <v>86.325333333333347</v>
      </c>
      <c r="N28" s="330">
        <f t="shared" si="2"/>
        <v>830.51533333333339</v>
      </c>
      <c r="O28" s="330">
        <f>N28*12+E28+F28+H28+I28</f>
        <v>11236.844000000005</v>
      </c>
      <c r="P28" s="326">
        <f>ROUND(P26*36.1%,2)</f>
        <v>14.6</v>
      </c>
      <c r="Q28" s="320">
        <f>ROUND(Q26*36.1%,2)</f>
        <v>10.64</v>
      </c>
      <c r="R28" s="327">
        <f t="shared" si="3"/>
        <v>10.64</v>
      </c>
    </row>
    <row r="29" spans="1:18" x14ac:dyDescent="0.2">
      <c r="A29" s="324" t="s">
        <v>63</v>
      </c>
      <c r="B29" s="325"/>
      <c r="C29" s="325" t="s">
        <v>49</v>
      </c>
      <c r="D29" s="326">
        <f>ROUND(D26*28.88%,2)</f>
        <v>321.72000000000003</v>
      </c>
      <c r="E29" s="320">
        <f>ROUND(E26*28.88%,2)</f>
        <v>234.64</v>
      </c>
      <c r="F29" s="327">
        <f t="shared" si="0"/>
        <v>234.64</v>
      </c>
      <c r="G29" s="326">
        <f>ROUND(($G$26*12+$J$26*12)*28.88%/12,2)</f>
        <v>273.63</v>
      </c>
      <c r="H29" s="320">
        <f t="shared" si="4"/>
        <v>273.63</v>
      </c>
      <c r="I29" s="328">
        <f t="shared" si="1"/>
        <v>273.63</v>
      </c>
      <c r="J29" s="326">
        <v>0</v>
      </c>
      <c r="K29" s="320">
        <v>0</v>
      </c>
      <c r="L29" s="328">
        <v>0</v>
      </c>
      <c r="M29" s="329">
        <f>M27/6*4</f>
        <v>69.060266666666678</v>
      </c>
      <c r="N29" s="330">
        <f t="shared" si="2"/>
        <v>664.41026666666676</v>
      </c>
      <c r="O29" s="330">
        <f>N29*12+E29+F29+H29+I29</f>
        <v>8989.4631999999983</v>
      </c>
      <c r="P29" s="326">
        <f>ROUND(P26*28.88%,2)</f>
        <v>11.68</v>
      </c>
      <c r="Q29" s="320">
        <f>ROUND(Q26*28.88%,2)</f>
        <v>8.51</v>
      </c>
      <c r="R29" s="327">
        <f t="shared" si="3"/>
        <v>8.51</v>
      </c>
    </row>
    <row r="30" spans="1:18" ht="13.5" thickBot="1" x14ac:dyDescent="0.25">
      <c r="A30" s="338"/>
      <c r="B30" s="334"/>
      <c r="C30" s="334" t="s">
        <v>51</v>
      </c>
      <c r="D30" s="335">
        <f>ROUND(D26*21.66%,2)</f>
        <v>241.29</v>
      </c>
      <c r="E30" s="336">
        <f>ROUND(E26*21.66%,2)</f>
        <v>175.98</v>
      </c>
      <c r="F30" s="337">
        <f t="shared" si="0"/>
        <v>175.98</v>
      </c>
      <c r="G30" s="335">
        <f>ROUND(($G$26*12+$J$26*12)*21.66%/12,2)</f>
        <v>205.22</v>
      </c>
      <c r="H30" s="336">
        <f t="shared" si="4"/>
        <v>205.22</v>
      </c>
      <c r="I30" s="328">
        <f t="shared" si="1"/>
        <v>205.22</v>
      </c>
      <c r="J30" s="335">
        <v>0</v>
      </c>
      <c r="K30" s="336">
        <v>0</v>
      </c>
      <c r="L30" s="341">
        <v>0</v>
      </c>
      <c r="M30" s="342">
        <f>M27/6*3</f>
        <v>51.795200000000008</v>
      </c>
      <c r="N30" s="343">
        <f t="shared" si="2"/>
        <v>498.30520000000001</v>
      </c>
      <c r="O30" s="343">
        <f>N30*12+E30+F30+H30+I30</f>
        <v>6742.0623999999998</v>
      </c>
      <c r="P30" s="335">
        <f>ROUND(P26*21.66%,2)</f>
        <v>8.76</v>
      </c>
      <c r="Q30" s="336">
        <f>ROUND(Q26*21.66%,2)</f>
        <v>6.39</v>
      </c>
      <c r="R30" s="337">
        <f t="shared" si="3"/>
        <v>6.39</v>
      </c>
    </row>
    <row r="31" spans="1:18" ht="3" customHeight="1" thickTop="1" x14ac:dyDescent="0.2">
      <c r="A31" s="344"/>
      <c r="B31" s="325"/>
      <c r="C31" s="325"/>
      <c r="D31" s="345"/>
      <c r="E31" s="346"/>
      <c r="F31" s="346"/>
      <c r="G31" s="346"/>
      <c r="H31" s="347"/>
      <c r="I31" s="346"/>
      <c r="J31" s="346"/>
      <c r="K31" s="346"/>
      <c r="L31" s="346"/>
      <c r="M31" s="348"/>
      <c r="N31" s="345"/>
      <c r="O31" s="345"/>
      <c r="P31" s="345"/>
      <c r="Q31" s="345"/>
      <c r="R31" s="345"/>
    </row>
    <row r="32" spans="1:18" ht="12.75" customHeight="1" x14ac:dyDescent="0.2">
      <c r="A32" s="344"/>
      <c r="B32" s="349"/>
      <c r="C32" s="349"/>
      <c r="D32" s="350"/>
      <c r="E32" s="350"/>
      <c r="F32" s="351"/>
      <c r="G32" s="351"/>
      <c r="H32" s="350"/>
      <c r="I32" s="350"/>
      <c r="J32" s="350"/>
      <c r="K32" s="352"/>
      <c r="L32" s="352"/>
    </row>
    <row r="33" spans="1:17" ht="12.75" customHeight="1" x14ac:dyDescent="0.2">
      <c r="A33" s="353" t="s">
        <v>207</v>
      </c>
      <c r="B33" s="349"/>
      <c r="C33" s="349"/>
      <c r="D33" s="350"/>
      <c r="E33" s="350"/>
      <c r="F33" s="351"/>
      <c r="G33" s="351"/>
      <c r="H33" s="350"/>
      <c r="I33" s="350"/>
      <c r="J33" s="350"/>
      <c r="K33" s="352"/>
      <c r="L33" s="352"/>
    </row>
    <row r="34" spans="1:17" ht="12.75" customHeight="1" x14ac:dyDescent="0.2">
      <c r="A34" s="344"/>
      <c r="B34" s="349"/>
      <c r="C34" s="349"/>
      <c r="D34" s="350"/>
      <c r="E34" s="350"/>
      <c r="F34" s="351"/>
      <c r="G34" s="351"/>
      <c r="H34" s="350"/>
      <c r="I34" s="350"/>
      <c r="J34" s="350"/>
      <c r="K34" s="352"/>
      <c r="L34" s="352"/>
    </row>
    <row r="35" spans="1:17" ht="13.5" thickBot="1" x14ac:dyDescent="0.25">
      <c r="B35" s="354"/>
      <c r="C35" s="349"/>
      <c r="D35" s="349"/>
      <c r="E35" s="350"/>
      <c r="F35" s="350"/>
      <c r="G35" s="351"/>
      <c r="H35" s="351"/>
      <c r="I35" s="350"/>
      <c r="J35" s="350"/>
      <c r="K35" s="350"/>
      <c r="L35" s="350"/>
      <c r="M35" s="350"/>
    </row>
    <row r="36" spans="1:17" ht="15" customHeight="1" thickTop="1" x14ac:dyDescent="0.2">
      <c r="B36" s="355" t="s">
        <v>190</v>
      </c>
      <c r="C36" s="356"/>
      <c r="D36" s="357"/>
      <c r="E36" s="358"/>
      <c r="F36" s="358"/>
      <c r="G36" s="359"/>
      <c r="H36" s="359"/>
      <c r="I36" s="358"/>
      <c r="J36" s="358"/>
      <c r="K36" s="360"/>
      <c r="L36" s="361"/>
      <c r="M36" s="361"/>
      <c r="N36" s="362" t="s">
        <v>11</v>
      </c>
      <c r="O36" s="363" t="s">
        <v>11</v>
      </c>
    </row>
    <row r="37" spans="1:17" ht="15" customHeight="1" thickBot="1" x14ac:dyDescent="0.25">
      <c r="B37" s="364"/>
      <c r="D37" s="349"/>
      <c r="E37" s="350"/>
      <c r="F37" s="350"/>
      <c r="G37" s="351"/>
      <c r="H37" s="351"/>
      <c r="I37" s="350"/>
      <c r="J37" s="350"/>
      <c r="K37" s="350"/>
      <c r="M37" s="249"/>
      <c r="N37" s="365" t="s">
        <v>64</v>
      </c>
      <c r="O37" s="366" t="s">
        <v>65</v>
      </c>
    </row>
    <row r="38" spans="1:17" ht="9.9499999999999993" customHeight="1" thickTop="1" x14ac:dyDescent="0.2">
      <c r="B38" s="364"/>
      <c r="D38" s="349"/>
      <c r="E38" s="350"/>
      <c r="F38" s="350"/>
      <c r="G38" s="351"/>
      <c r="H38" s="351"/>
      <c r="I38" s="350"/>
      <c r="J38" s="350"/>
      <c r="K38" s="350"/>
      <c r="M38" s="249"/>
      <c r="N38" s="367"/>
      <c r="O38" s="368"/>
    </row>
    <row r="39" spans="1:17" x14ac:dyDescent="0.2">
      <c r="B39" s="369" t="s">
        <v>66</v>
      </c>
      <c r="D39" s="370"/>
      <c r="E39" s="371"/>
      <c r="F39" s="371"/>
      <c r="G39" s="372"/>
      <c r="H39" s="372"/>
      <c r="I39" s="371"/>
      <c r="J39" s="371"/>
      <c r="K39" s="373"/>
      <c r="M39" s="249"/>
      <c r="N39" s="374">
        <v>1655.05</v>
      </c>
      <c r="O39" s="375">
        <v>346.12</v>
      </c>
      <c r="P39" s="249"/>
      <c r="Q39" s="249"/>
    </row>
    <row r="40" spans="1:17" x14ac:dyDescent="0.2">
      <c r="B40" s="369" t="s">
        <v>208</v>
      </c>
      <c r="D40" s="376"/>
      <c r="E40" s="377"/>
      <c r="F40" s="377"/>
      <c r="G40" s="378"/>
      <c r="H40" s="378"/>
      <c r="I40" s="377"/>
      <c r="J40" s="377"/>
      <c r="K40" s="373"/>
      <c r="M40" s="249"/>
      <c r="N40" s="280"/>
      <c r="O40" s="379"/>
      <c r="P40" s="249"/>
      <c r="Q40" s="249"/>
    </row>
    <row r="41" spans="1:17" x14ac:dyDescent="0.2">
      <c r="B41" s="369" t="s">
        <v>209</v>
      </c>
      <c r="D41" s="376"/>
      <c r="E41" s="377"/>
      <c r="F41" s="377"/>
      <c r="G41" s="378"/>
      <c r="H41" s="378"/>
      <c r="I41" s="377"/>
      <c r="J41" s="377"/>
      <c r="K41" s="373"/>
      <c r="M41" s="249"/>
      <c r="N41" s="380">
        <v>748.21</v>
      </c>
      <c r="O41" s="381">
        <v>391.45</v>
      </c>
      <c r="P41" s="249"/>
      <c r="Q41" s="249"/>
    </row>
    <row r="42" spans="1:17" x14ac:dyDescent="0.2">
      <c r="B42" s="369" t="s">
        <v>67</v>
      </c>
      <c r="D42" s="285"/>
      <c r="E42" s="286"/>
      <c r="F42" s="377"/>
      <c r="G42" s="382"/>
      <c r="H42" s="382"/>
      <c r="I42" s="286"/>
      <c r="J42" s="286"/>
      <c r="K42" s="373"/>
      <c r="M42" s="249"/>
      <c r="N42" s="374">
        <v>583.39</v>
      </c>
      <c r="O42" s="375">
        <v>399.71</v>
      </c>
      <c r="P42" s="249"/>
      <c r="Q42" s="249"/>
    </row>
    <row r="43" spans="1:17" x14ac:dyDescent="0.2">
      <c r="B43" s="369" t="s">
        <v>68</v>
      </c>
      <c r="D43" s="285"/>
      <c r="E43" s="286"/>
      <c r="F43" s="377"/>
      <c r="G43" s="382"/>
      <c r="H43" s="382"/>
      <c r="I43" s="286"/>
      <c r="J43" s="286"/>
      <c r="K43" s="373"/>
      <c r="M43" s="249"/>
      <c r="N43" s="367">
        <v>314.82</v>
      </c>
      <c r="O43" s="375">
        <v>86.27</v>
      </c>
      <c r="P43" s="249"/>
      <c r="Q43" s="249"/>
    </row>
    <row r="44" spans="1:17" x14ac:dyDescent="0.2">
      <c r="B44" s="369" t="s">
        <v>69</v>
      </c>
      <c r="D44" s="285"/>
      <c r="E44" s="286"/>
      <c r="F44" s="377"/>
      <c r="G44" s="285"/>
      <c r="H44" s="285"/>
      <c r="I44" s="286"/>
      <c r="J44" s="286"/>
      <c r="K44" s="373"/>
      <c r="M44" s="249"/>
      <c r="N44" s="367">
        <v>422.14</v>
      </c>
      <c r="O44" s="383" t="s">
        <v>70</v>
      </c>
      <c r="P44" s="249"/>
      <c r="Q44" s="249"/>
    </row>
    <row r="45" spans="1:17" x14ac:dyDescent="0.2">
      <c r="B45" s="369" t="s">
        <v>71</v>
      </c>
      <c r="D45" s="285"/>
      <c r="E45" s="286"/>
      <c r="F45" s="377"/>
      <c r="G45" s="285"/>
      <c r="H45" s="285"/>
      <c r="I45" s="286"/>
      <c r="J45" s="286"/>
      <c r="K45" s="373"/>
      <c r="M45" s="249"/>
      <c r="N45" s="367">
        <v>422.14</v>
      </c>
      <c r="O45" s="375">
        <v>407.78</v>
      </c>
      <c r="P45" s="249"/>
      <c r="Q45" s="249"/>
    </row>
    <row r="46" spans="1:17" x14ac:dyDescent="0.2">
      <c r="B46" s="369" t="s">
        <v>72</v>
      </c>
      <c r="D46" s="285"/>
      <c r="E46" s="286"/>
      <c r="F46" s="377"/>
      <c r="G46" s="285"/>
      <c r="H46" s="285"/>
      <c r="I46" s="286"/>
      <c r="J46" s="286"/>
      <c r="K46" s="373"/>
      <c r="M46" s="249"/>
      <c r="N46" s="367">
        <v>226.94</v>
      </c>
      <c r="O46" s="383" t="s">
        <v>70</v>
      </c>
      <c r="P46" s="249"/>
      <c r="Q46" s="249"/>
    </row>
    <row r="47" spans="1:17" x14ac:dyDescent="0.2">
      <c r="B47" s="369" t="s">
        <v>191</v>
      </c>
      <c r="D47" s="285"/>
      <c r="E47" s="286"/>
      <c r="F47" s="377"/>
      <c r="G47" s="285"/>
      <c r="H47" s="285"/>
      <c r="I47" s="286"/>
      <c r="J47" s="286"/>
      <c r="K47" s="373"/>
      <c r="M47" s="249"/>
      <c r="N47" s="367">
        <v>215.57</v>
      </c>
      <c r="O47" s="383" t="s">
        <v>70</v>
      </c>
      <c r="P47" s="249"/>
      <c r="Q47" s="249"/>
    </row>
    <row r="48" spans="1:17" x14ac:dyDescent="0.2">
      <c r="B48" s="369" t="s">
        <v>73</v>
      </c>
      <c r="D48" s="285"/>
      <c r="E48" s="286"/>
      <c r="F48" s="377"/>
      <c r="G48" s="285"/>
      <c r="H48" s="285"/>
      <c r="I48" s="286"/>
      <c r="J48" s="286"/>
      <c r="K48" s="373"/>
      <c r="M48" s="249"/>
      <c r="N48" s="367">
        <v>252.05</v>
      </c>
      <c r="O48" s="383" t="s">
        <v>70</v>
      </c>
      <c r="P48" s="249"/>
      <c r="Q48" s="249"/>
    </row>
    <row r="49" spans="2:17" x14ac:dyDescent="0.2">
      <c r="B49" s="369" t="s">
        <v>74</v>
      </c>
      <c r="D49" s="285"/>
      <c r="E49" s="286"/>
      <c r="F49" s="377"/>
      <c r="G49" s="285"/>
      <c r="H49" s="285"/>
      <c r="I49" s="286"/>
      <c r="J49" s="286"/>
      <c r="K49" s="373"/>
      <c r="M49" s="249"/>
      <c r="N49" s="367">
        <v>239.41</v>
      </c>
      <c r="O49" s="383" t="s">
        <v>70</v>
      </c>
      <c r="P49" s="249"/>
      <c r="Q49" s="249"/>
    </row>
    <row r="50" spans="2:17" ht="11.1" customHeight="1" x14ac:dyDescent="0.2">
      <c r="B50" s="384"/>
      <c r="D50" s="285"/>
      <c r="E50" s="286"/>
      <c r="F50" s="377"/>
      <c r="G50" s="285"/>
      <c r="H50" s="285"/>
      <c r="I50" s="286"/>
      <c r="J50" s="286"/>
      <c r="K50" s="373"/>
      <c r="M50" s="249"/>
      <c r="N50" s="367"/>
      <c r="O50" s="379"/>
      <c r="P50" s="249"/>
      <c r="Q50" s="249"/>
    </row>
    <row r="51" spans="2:17" ht="11.1" customHeight="1" x14ac:dyDescent="0.2">
      <c r="B51" s="384"/>
      <c r="D51" s="285"/>
      <c r="E51" s="286"/>
      <c r="F51" s="377"/>
      <c r="G51" s="285"/>
      <c r="H51" s="285"/>
      <c r="I51" s="286"/>
      <c r="J51" s="286"/>
      <c r="K51" s="373"/>
      <c r="M51" s="249"/>
      <c r="N51" s="367"/>
      <c r="O51" s="379"/>
      <c r="P51" s="249"/>
      <c r="Q51" s="249"/>
    </row>
    <row r="52" spans="2:17" x14ac:dyDescent="0.2">
      <c r="B52" s="384" t="s">
        <v>192</v>
      </c>
      <c r="D52" s="285"/>
      <c r="E52" s="286"/>
      <c r="F52" s="377"/>
      <c r="G52" s="285"/>
      <c r="H52" s="285"/>
      <c r="I52" s="286"/>
      <c r="J52" s="286"/>
      <c r="K52" s="382"/>
      <c r="M52" s="249"/>
      <c r="N52" s="367"/>
      <c r="O52" s="379"/>
      <c r="P52" s="249"/>
      <c r="Q52" s="249"/>
    </row>
    <row r="53" spans="2:17" x14ac:dyDescent="0.2">
      <c r="B53" s="384" t="s">
        <v>193</v>
      </c>
      <c r="D53" s="285"/>
      <c r="E53" s="286"/>
      <c r="F53" s="377"/>
      <c r="G53" s="285"/>
      <c r="H53" s="285"/>
      <c r="I53" s="286"/>
      <c r="J53" s="286"/>
      <c r="K53" s="382"/>
      <c r="M53" s="249"/>
      <c r="N53" s="367"/>
      <c r="O53" s="379"/>
      <c r="P53" s="249"/>
      <c r="Q53" s="249"/>
    </row>
    <row r="54" spans="2:17" ht="11.1" customHeight="1" x14ac:dyDescent="0.2">
      <c r="B54" s="385"/>
      <c r="D54" s="285"/>
      <c r="E54" s="286"/>
      <c r="F54" s="377"/>
      <c r="G54" s="285"/>
      <c r="H54" s="285"/>
      <c r="I54" s="286"/>
      <c r="J54" s="286"/>
      <c r="K54" s="382"/>
      <c r="M54" s="249"/>
      <c r="N54" s="367"/>
      <c r="O54" s="379"/>
      <c r="P54" s="249"/>
      <c r="Q54" s="249"/>
    </row>
    <row r="55" spans="2:17" x14ac:dyDescent="0.2">
      <c r="B55" s="384" t="s">
        <v>75</v>
      </c>
      <c r="D55" s="285"/>
      <c r="E55" s="286"/>
      <c r="F55" s="377"/>
      <c r="G55" s="285"/>
      <c r="H55" s="285"/>
      <c r="I55" s="286"/>
      <c r="J55" s="286"/>
      <c r="K55" s="373"/>
      <c r="M55" s="249"/>
      <c r="N55" s="367">
        <v>172.59</v>
      </c>
      <c r="O55" s="379"/>
      <c r="P55" s="249"/>
      <c r="Q55" s="249"/>
    </row>
    <row r="56" spans="2:17" x14ac:dyDescent="0.2">
      <c r="B56" s="384" t="s">
        <v>76</v>
      </c>
      <c r="D56" s="285"/>
      <c r="E56" s="286"/>
      <c r="F56" s="286"/>
      <c r="G56" s="285"/>
      <c r="H56" s="285"/>
      <c r="I56" s="286"/>
      <c r="J56" s="286"/>
      <c r="K56" s="373"/>
      <c r="M56" s="249"/>
      <c r="N56" s="367">
        <v>139.79</v>
      </c>
      <c r="O56" s="379"/>
      <c r="P56" s="249"/>
      <c r="Q56" s="249"/>
    </row>
    <row r="57" spans="2:17" ht="13.5" thickBot="1" x14ac:dyDescent="0.25">
      <c r="B57" s="386" t="s">
        <v>77</v>
      </c>
      <c r="C57" s="387"/>
      <c r="D57" s="388"/>
      <c r="E57" s="389"/>
      <c r="F57" s="389"/>
      <c r="G57" s="388"/>
      <c r="H57" s="388"/>
      <c r="I57" s="389"/>
      <c r="J57" s="389"/>
      <c r="K57" s="390"/>
      <c r="L57" s="236"/>
      <c r="M57" s="236"/>
      <c r="N57" s="391">
        <v>118.3</v>
      </c>
      <c r="O57" s="392"/>
      <c r="P57" s="249"/>
      <c r="Q57" s="249"/>
    </row>
    <row r="58" spans="2:17" ht="11.1" customHeight="1" thickTop="1" x14ac:dyDescent="0.2">
      <c r="B58" s="289"/>
      <c r="C58" s="393"/>
      <c r="D58" s="394"/>
      <c r="E58" s="395"/>
      <c r="F58" s="395"/>
      <c r="G58" s="394"/>
      <c r="H58" s="394"/>
      <c r="I58" s="395"/>
      <c r="J58" s="395"/>
      <c r="K58" s="396"/>
      <c r="L58" s="397"/>
      <c r="M58" s="398"/>
    </row>
  </sheetData>
  <mergeCells count="3">
    <mergeCell ref="A1:R1"/>
    <mergeCell ref="A4:R4"/>
    <mergeCell ref="A5:R5"/>
  </mergeCells>
  <pageMargins left="0.11811023622047245" right="0" top="0.74803149606299213" bottom="0.55118110236220474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6"/>
  <sheetViews>
    <sheetView tabSelected="1" workbookViewId="0">
      <selection activeCell="B18" sqref="A1:L18"/>
    </sheetView>
  </sheetViews>
  <sheetFormatPr baseColWidth="10" defaultRowHeight="15" x14ac:dyDescent="0.25"/>
  <cols>
    <col min="1" max="1" width="1.7109375" customWidth="1"/>
    <col min="2" max="2" width="15.85546875" style="102" bestFit="1" customWidth="1"/>
    <col min="5" max="5" width="16.28515625" style="103" bestFit="1" customWidth="1"/>
    <col min="6" max="6" width="25.140625" style="103" bestFit="1" customWidth="1"/>
    <col min="7" max="7" width="20.7109375" style="103" customWidth="1"/>
    <col min="8" max="8" width="16.5703125" style="103" bestFit="1" customWidth="1"/>
    <col min="9" max="9" width="17.42578125" bestFit="1" customWidth="1"/>
    <col min="10" max="10" width="14.85546875" bestFit="1" customWidth="1"/>
  </cols>
  <sheetData>
    <row r="1" spans="1:10" ht="15.75" thickTop="1" x14ac:dyDescent="0.25">
      <c r="A1" s="61"/>
      <c r="B1" s="62"/>
      <c r="C1" s="63"/>
      <c r="D1" s="63"/>
      <c r="E1" s="64"/>
      <c r="F1" s="64"/>
      <c r="G1" s="64"/>
      <c r="H1" s="64"/>
      <c r="I1" s="63"/>
      <c r="J1" s="65"/>
    </row>
    <row r="2" spans="1:10" s="66" customFormat="1" x14ac:dyDescent="0.25">
      <c r="A2" s="425" t="s">
        <v>195</v>
      </c>
      <c r="B2" s="426"/>
      <c r="C2" s="426"/>
      <c r="D2" s="426"/>
      <c r="E2" s="426"/>
      <c r="F2" s="426"/>
      <c r="G2" s="426"/>
      <c r="H2" s="426"/>
      <c r="I2" s="426"/>
      <c r="J2" s="427"/>
    </row>
    <row r="3" spans="1:10" ht="15.75" thickBot="1" x14ac:dyDescent="0.3">
      <c r="A3" s="67"/>
      <c r="B3" s="68"/>
      <c r="C3" s="69"/>
      <c r="D3" s="69"/>
      <c r="E3" s="70"/>
      <c r="F3" s="70"/>
      <c r="G3" s="70"/>
      <c r="H3" s="70"/>
      <c r="I3" s="69"/>
      <c r="J3" s="71"/>
    </row>
    <row r="4" spans="1:10" x14ac:dyDescent="0.25">
      <c r="A4" s="72"/>
      <c r="B4" s="73"/>
      <c r="C4" s="74"/>
      <c r="D4" s="74"/>
      <c r="E4" s="75"/>
      <c r="F4" s="75"/>
      <c r="G4" s="75"/>
      <c r="H4" s="400"/>
      <c r="I4" s="74"/>
      <c r="J4" s="76"/>
    </row>
    <row r="5" spans="1:10" s="66" customFormat="1" x14ac:dyDescent="0.25">
      <c r="A5" s="77"/>
      <c r="B5" s="78" t="s">
        <v>78</v>
      </c>
      <c r="C5" s="79" t="s">
        <v>37</v>
      </c>
      <c r="D5" s="79" t="s">
        <v>79</v>
      </c>
      <c r="E5" s="79" t="s">
        <v>80</v>
      </c>
      <c r="F5" s="79" t="s">
        <v>81</v>
      </c>
      <c r="G5" s="79" t="s">
        <v>82</v>
      </c>
      <c r="H5" s="399" t="s">
        <v>83</v>
      </c>
      <c r="I5" s="79" t="s">
        <v>84</v>
      </c>
      <c r="J5" s="80" t="s">
        <v>85</v>
      </c>
    </row>
    <row r="6" spans="1:10" s="66" customFormat="1" x14ac:dyDescent="0.25">
      <c r="A6" s="77"/>
      <c r="B6" s="78"/>
      <c r="C6" s="79" t="s">
        <v>86</v>
      </c>
      <c r="D6" s="79" t="s">
        <v>87</v>
      </c>
      <c r="E6" s="79" t="s">
        <v>87</v>
      </c>
      <c r="F6" s="79" t="s">
        <v>88</v>
      </c>
      <c r="G6" s="79"/>
      <c r="H6" s="399"/>
      <c r="I6" s="79" t="s">
        <v>89</v>
      </c>
      <c r="J6" s="81" t="s">
        <v>89</v>
      </c>
    </row>
    <row r="7" spans="1:10" ht="15.75" thickBot="1" x14ac:dyDescent="0.3">
      <c r="A7" s="82"/>
      <c r="B7" s="83"/>
      <c r="C7" s="84"/>
      <c r="D7" s="84"/>
      <c r="E7" s="84"/>
      <c r="F7" s="84"/>
      <c r="G7" s="84"/>
      <c r="H7" s="85"/>
      <c r="I7" s="74"/>
      <c r="J7" s="76"/>
    </row>
    <row r="8" spans="1:10" x14ac:dyDescent="0.25">
      <c r="A8" s="72"/>
      <c r="B8" s="73"/>
      <c r="C8" s="75"/>
      <c r="D8" s="75"/>
      <c r="E8" s="75"/>
      <c r="F8" s="75"/>
      <c r="G8" s="75"/>
      <c r="H8" s="400"/>
      <c r="I8" s="86"/>
      <c r="J8" s="87"/>
    </row>
    <row r="9" spans="1:10" s="66" customFormat="1" x14ac:dyDescent="0.25">
      <c r="A9" s="77"/>
      <c r="B9" s="78"/>
      <c r="C9" s="79">
        <v>2023</v>
      </c>
      <c r="D9" s="79">
        <f>C9</f>
        <v>2023</v>
      </c>
      <c r="E9" s="79">
        <f>C9</f>
        <v>2023</v>
      </c>
      <c r="F9" s="79">
        <f>C9</f>
        <v>2023</v>
      </c>
      <c r="G9" s="79">
        <f>C9</f>
        <v>2023</v>
      </c>
      <c r="H9" s="399">
        <f>C9</f>
        <v>2023</v>
      </c>
      <c r="I9" s="79">
        <f>C9</f>
        <v>2023</v>
      </c>
      <c r="J9" s="81">
        <f>C9</f>
        <v>2023</v>
      </c>
    </row>
    <row r="10" spans="1:10" x14ac:dyDescent="0.25">
      <c r="A10" s="88"/>
      <c r="B10" s="89"/>
      <c r="C10" s="90"/>
      <c r="D10" s="90"/>
      <c r="E10" s="90"/>
      <c r="F10" s="90"/>
      <c r="G10" s="90"/>
      <c r="H10" s="91"/>
      <c r="I10" s="92"/>
      <c r="J10" s="93"/>
    </row>
    <row r="11" spans="1:10" x14ac:dyDescent="0.25">
      <c r="A11" s="72"/>
      <c r="B11" s="73"/>
      <c r="C11" s="75"/>
      <c r="D11" s="75"/>
      <c r="E11" s="75"/>
      <c r="F11" s="75"/>
      <c r="G11" s="75"/>
      <c r="H11" s="400"/>
      <c r="I11" s="74"/>
      <c r="J11" s="76"/>
    </row>
    <row r="12" spans="1:10" x14ac:dyDescent="0.25">
      <c r="A12" s="72"/>
      <c r="B12" s="73" t="s">
        <v>90</v>
      </c>
      <c r="C12" s="94">
        <f>ROUND('[1]2022 (2)'!C12*1.025,2)</f>
        <v>2528.92</v>
      </c>
      <c r="D12" s="94">
        <f>ROUND('[1]2022 (2)'!D12*1.025,2)</f>
        <v>49.35</v>
      </c>
      <c r="E12" s="75" t="s">
        <v>91</v>
      </c>
      <c r="F12" s="94">
        <f>ROUND('[1]2022 (2)'!F12*1.025,2)</f>
        <v>139.79</v>
      </c>
      <c r="G12" s="94">
        <f>ROUND('[1]2022 (2)'!G12*1.025,2)-0.01</f>
        <v>323.72000000000003</v>
      </c>
      <c r="H12" s="94">
        <f>ROUND('[1]2022 (2)'!H12*1.025,2)</f>
        <v>304.32</v>
      </c>
      <c r="I12" s="95">
        <v>0.33600000000000002</v>
      </c>
      <c r="J12" s="96">
        <v>6.4500000000000002E-2</v>
      </c>
    </row>
    <row r="13" spans="1:10" x14ac:dyDescent="0.25">
      <c r="A13" s="72"/>
      <c r="B13" s="73" t="s">
        <v>92</v>
      </c>
      <c r="C13" s="94">
        <f>ROUND('[1]2022 (2)'!C13*1.025,2)</f>
        <v>1948.79</v>
      </c>
      <c r="D13" s="94">
        <f>ROUND('[1]2022 (2)'!D13*1.025,2)</f>
        <v>33.24</v>
      </c>
      <c r="E13" s="75" t="s">
        <v>93</v>
      </c>
      <c r="F13" s="94">
        <f>ROUND('[1]2022 (2)'!F13*1.025,2)</f>
        <v>0</v>
      </c>
      <c r="G13" s="94">
        <f>ROUND('[1]2022 (2)'!G13*1.025,2)-0.01</f>
        <v>103.58999999999999</v>
      </c>
      <c r="H13" s="94">
        <f>ROUND('[1]2022 (2)'!H13*1.025,2)</f>
        <v>234.51</v>
      </c>
      <c r="I13" s="95">
        <v>0.33600000000000002</v>
      </c>
      <c r="J13" s="96">
        <v>6.4500000000000002E-2</v>
      </c>
    </row>
    <row r="14" spans="1:10" x14ac:dyDescent="0.25">
      <c r="A14" s="72"/>
      <c r="B14" s="73" t="s">
        <v>94</v>
      </c>
      <c r="C14" s="94">
        <f>ROUND('[1]2022 (2)'!C14*1.025,2)</f>
        <v>2257.7399999999998</v>
      </c>
      <c r="D14" s="94">
        <f>ROUND('[1]2022 (2)'!D14*1.025,2)</f>
        <v>49.35</v>
      </c>
      <c r="E14" s="75" t="s">
        <v>95</v>
      </c>
      <c r="F14" s="94">
        <f>ROUND('[1]2022 (2)'!F14*1.025,2)</f>
        <v>118.3</v>
      </c>
      <c r="G14" s="94">
        <f>ROUND('[1]2022 (2)'!G14*1.025,2)-0.01</f>
        <v>323.72000000000003</v>
      </c>
      <c r="H14" s="94">
        <f>ROUND('[1]2022 (2)'!H14*1.025,2)</f>
        <v>273.10000000000002</v>
      </c>
      <c r="I14" s="95">
        <v>0.33600000000000002</v>
      </c>
      <c r="J14" s="96">
        <v>6.4500000000000002E-2</v>
      </c>
    </row>
    <row r="15" spans="1:10" x14ac:dyDescent="0.25">
      <c r="A15" s="72"/>
      <c r="B15" s="73" t="s">
        <v>96</v>
      </c>
      <c r="C15" s="94">
        <f>ROUND('[1]2022 (2)'!C15*1.025,2)</f>
        <v>1416.01</v>
      </c>
      <c r="D15" s="94">
        <f>ROUND('[1]2022 (2)'!D15*1.025,2)</f>
        <v>33.24</v>
      </c>
      <c r="E15" s="75" t="s">
        <v>15</v>
      </c>
      <c r="F15" s="94">
        <f>ROUND('[1]2022 (2)'!F15*1.025,2)</f>
        <v>0</v>
      </c>
      <c r="G15" s="94">
        <f>ROUND('[1]2022 (2)'!G15*1.025,2)-0.01</f>
        <v>103.58999999999999</v>
      </c>
      <c r="H15" s="94">
        <f>ROUND('[1]2022 (2)'!H15*1.025,2)</f>
        <v>171.29</v>
      </c>
      <c r="I15" s="95">
        <v>0.33600000000000002</v>
      </c>
      <c r="J15" s="96">
        <v>6.4500000000000002E-2</v>
      </c>
    </row>
    <row r="16" spans="1:10" ht="15.75" thickBot="1" x14ac:dyDescent="0.3">
      <c r="A16" s="82"/>
      <c r="B16" s="83"/>
      <c r="C16" s="97"/>
      <c r="D16" s="97"/>
      <c r="E16" s="84"/>
      <c r="F16" s="84"/>
      <c r="G16" s="84"/>
      <c r="H16" s="85"/>
      <c r="I16" s="84"/>
      <c r="J16" s="491"/>
    </row>
  </sheetData>
  <mergeCells count="1">
    <mergeCell ref="A2:J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23"/>
  <sheetViews>
    <sheetView topLeftCell="B1" workbookViewId="0">
      <selection activeCell="K26" sqref="K26"/>
    </sheetView>
  </sheetViews>
  <sheetFormatPr baseColWidth="10" defaultRowHeight="15" x14ac:dyDescent="0.25"/>
  <cols>
    <col min="1" max="2" width="6.7109375" style="107" customWidth="1"/>
    <col min="3" max="3" width="12.7109375" style="107" customWidth="1"/>
    <col min="4" max="4" width="1.7109375" style="107" customWidth="1"/>
    <col min="5" max="5" width="12.7109375" style="107" customWidth="1"/>
    <col min="6" max="6" width="1.7109375" style="107" customWidth="1"/>
    <col min="7" max="7" width="12.7109375" style="107" customWidth="1"/>
    <col min="8" max="8" width="1.7109375" style="107" customWidth="1"/>
    <col min="9" max="9" width="12.7109375" style="107" customWidth="1"/>
    <col min="10" max="10" width="1.7109375" style="107" customWidth="1"/>
    <col min="11" max="11" width="12.7109375" style="107" customWidth="1"/>
    <col min="12" max="12" width="1.7109375" style="107" customWidth="1"/>
    <col min="13" max="13" width="12.7109375" style="107" customWidth="1"/>
    <col min="14" max="14" width="1.7109375" style="107" customWidth="1"/>
    <col min="15" max="15" width="12.7109375" style="107" customWidth="1"/>
    <col min="16" max="16" width="1.7109375" style="107" customWidth="1"/>
    <col min="17" max="17" width="12.7109375" style="107" customWidth="1"/>
    <col min="18" max="18" width="1.7109375" style="107" customWidth="1"/>
    <col min="19" max="19" width="12.7109375" style="107" customWidth="1"/>
    <col min="20" max="20" width="1.7109375" style="107" customWidth="1"/>
    <col min="21" max="21" width="12.7109375" style="107" customWidth="1"/>
    <col min="22" max="22" width="1.7109375" style="107" customWidth="1"/>
    <col min="23" max="23" width="12.7109375" style="107" customWidth="1"/>
    <col min="24" max="24" width="1.7109375" style="107" customWidth="1"/>
    <col min="25" max="25" width="12.7109375" style="107" customWidth="1"/>
    <col min="26" max="26" width="1.7109375" style="107" customWidth="1"/>
    <col min="27" max="27" width="12.7109375" style="107" customWidth="1"/>
    <col min="28" max="28" width="1.7109375" style="107" customWidth="1"/>
    <col min="29" max="29" width="12.7109375" style="107" customWidth="1"/>
    <col min="30" max="30" width="1.7109375" style="107" customWidth="1"/>
    <col min="31" max="31" width="12.7109375" style="107" customWidth="1"/>
    <col min="32" max="32" width="1.7109375" style="107" customWidth="1"/>
    <col min="33" max="33" width="12.7109375" style="107" customWidth="1"/>
    <col min="34" max="34" width="3.7109375" style="107" customWidth="1"/>
    <col min="35" max="35" width="12.140625" style="107" customWidth="1"/>
    <col min="36" max="36" width="1.7109375" style="107" customWidth="1"/>
    <col min="37" max="256" width="11.42578125" style="107"/>
    <col min="257" max="258" width="6.7109375" style="107" customWidth="1"/>
    <col min="259" max="259" width="12.7109375" style="107" customWidth="1"/>
    <col min="260" max="260" width="1.7109375" style="107" customWidth="1"/>
    <col min="261" max="261" width="12.7109375" style="107" customWidth="1"/>
    <col min="262" max="262" width="1.7109375" style="107" customWidth="1"/>
    <col min="263" max="263" width="12.7109375" style="107" customWidth="1"/>
    <col min="264" max="264" width="1.7109375" style="107" customWidth="1"/>
    <col min="265" max="265" width="12.7109375" style="107" customWidth="1"/>
    <col min="266" max="266" width="1.7109375" style="107" customWidth="1"/>
    <col min="267" max="267" width="12.7109375" style="107" customWidth="1"/>
    <col min="268" max="268" width="1.7109375" style="107" customWidth="1"/>
    <col min="269" max="269" width="12.7109375" style="107" customWidth="1"/>
    <col min="270" max="270" width="1.7109375" style="107" customWidth="1"/>
    <col min="271" max="271" width="12.7109375" style="107" customWidth="1"/>
    <col min="272" max="272" width="1.7109375" style="107" customWidth="1"/>
    <col min="273" max="273" width="12.7109375" style="107" customWidth="1"/>
    <col min="274" max="274" width="1.7109375" style="107" customWidth="1"/>
    <col min="275" max="275" width="12.7109375" style="107" customWidth="1"/>
    <col min="276" max="276" width="1.7109375" style="107" customWidth="1"/>
    <col min="277" max="277" width="12.7109375" style="107" customWidth="1"/>
    <col min="278" max="278" width="1.7109375" style="107" customWidth="1"/>
    <col min="279" max="279" width="12.7109375" style="107" customWidth="1"/>
    <col min="280" max="280" width="1.7109375" style="107" customWidth="1"/>
    <col min="281" max="281" width="12.7109375" style="107" customWidth="1"/>
    <col min="282" max="282" width="1.7109375" style="107" customWidth="1"/>
    <col min="283" max="283" width="12.7109375" style="107" customWidth="1"/>
    <col min="284" max="284" width="1.7109375" style="107" customWidth="1"/>
    <col min="285" max="285" width="12.7109375" style="107" customWidth="1"/>
    <col min="286" max="286" width="1.7109375" style="107" customWidth="1"/>
    <col min="287" max="287" width="12.7109375" style="107" customWidth="1"/>
    <col min="288" max="288" width="1.7109375" style="107" customWidth="1"/>
    <col min="289" max="289" width="12.7109375" style="107" customWidth="1"/>
    <col min="290" max="290" width="3.7109375" style="107" customWidth="1"/>
    <col min="291" max="291" width="12.140625" style="107" customWidth="1"/>
    <col min="292" max="292" width="1.7109375" style="107" customWidth="1"/>
    <col min="293" max="512" width="11.42578125" style="107"/>
    <col min="513" max="514" width="6.7109375" style="107" customWidth="1"/>
    <col min="515" max="515" width="12.7109375" style="107" customWidth="1"/>
    <col min="516" max="516" width="1.7109375" style="107" customWidth="1"/>
    <col min="517" max="517" width="12.7109375" style="107" customWidth="1"/>
    <col min="518" max="518" width="1.7109375" style="107" customWidth="1"/>
    <col min="519" max="519" width="12.7109375" style="107" customWidth="1"/>
    <col min="520" max="520" width="1.7109375" style="107" customWidth="1"/>
    <col min="521" max="521" width="12.7109375" style="107" customWidth="1"/>
    <col min="522" max="522" width="1.7109375" style="107" customWidth="1"/>
    <col min="523" max="523" width="12.7109375" style="107" customWidth="1"/>
    <col min="524" max="524" width="1.7109375" style="107" customWidth="1"/>
    <col min="525" max="525" width="12.7109375" style="107" customWidth="1"/>
    <col min="526" max="526" width="1.7109375" style="107" customWidth="1"/>
    <col min="527" max="527" width="12.7109375" style="107" customWidth="1"/>
    <col min="528" max="528" width="1.7109375" style="107" customWidth="1"/>
    <col min="529" max="529" width="12.7109375" style="107" customWidth="1"/>
    <col min="530" max="530" width="1.7109375" style="107" customWidth="1"/>
    <col min="531" max="531" width="12.7109375" style="107" customWidth="1"/>
    <col min="532" max="532" width="1.7109375" style="107" customWidth="1"/>
    <col min="533" max="533" width="12.7109375" style="107" customWidth="1"/>
    <col min="534" max="534" width="1.7109375" style="107" customWidth="1"/>
    <col min="535" max="535" width="12.7109375" style="107" customWidth="1"/>
    <col min="536" max="536" width="1.7109375" style="107" customWidth="1"/>
    <col min="537" max="537" width="12.7109375" style="107" customWidth="1"/>
    <col min="538" max="538" width="1.7109375" style="107" customWidth="1"/>
    <col min="539" max="539" width="12.7109375" style="107" customWidth="1"/>
    <col min="540" max="540" width="1.7109375" style="107" customWidth="1"/>
    <col min="541" max="541" width="12.7109375" style="107" customWidth="1"/>
    <col min="542" max="542" width="1.7109375" style="107" customWidth="1"/>
    <col min="543" max="543" width="12.7109375" style="107" customWidth="1"/>
    <col min="544" max="544" width="1.7109375" style="107" customWidth="1"/>
    <col min="545" max="545" width="12.7109375" style="107" customWidth="1"/>
    <col min="546" max="546" width="3.7109375" style="107" customWidth="1"/>
    <col min="547" max="547" width="12.140625" style="107" customWidth="1"/>
    <col min="548" max="548" width="1.7109375" style="107" customWidth="1"/>
    <col min="549" max="768" width="11.42578125" style="107"/>
    <col min="769" max="770" width="6.7109375" style="107" customWidth="1"/>
    <col min="771" max="771" width="12.7109375" style="107" customWidth="1"/>
    <col min="772" max="772" width="1.7109375" style="107" customWidth="1"/>
    <col min="773" max="773" width="12.7109375" style="107" customWidth="1"/>
    <col min="774" max="774" width="1.7109375" style="107" customWidth="1"/>
    <col min="775" max="775" width="12.7109375" style="107" customWidth="1"/>
    <col min="776" max="776" width="1.7109375" style="107" customWidth="1"/>
    <col min="777" max="777" width="12.7109375" style="107" customWidth="1"/>
    <col min="778" max="778" width="1.7109375" style="107" customWidth="1"/>
    <col min="779" max="779" width="12.7109375" style="107" customWidth="1"/>
    <col min="780" max="780" width="1.7109375" style="107" customWidth="1"/>
    <col min="781" max="781" width="12.7109375" style="107" customWidth="1"/>
    <col min="782" max="782" width="1.7109375" style="107" customWidth="1"/>
    <col min="783" max="783" width="12.7109375" style="107" customWidth="1"/>
    <col min="784" max="784" width="1.7109375" style="107" customWidth="1"/>
    <col min="785" max="785" width="12.7109375" style="107" customWidth="1"/>
    <col min="786" max="786" width="1.7109375" style="107" customWidth="1"/>
    <col min="787" max="787" width="12.7109375" style="107" customWidth="1"/>
    <col min="788" max="788" width="1.7109375" style="107" customWidth="1"/>
    <col min="789" max="789" width="12.7109375" style="107" customWidth="1"/>
    <col min="790" max="790" width="1.7109375" style="107" customWidth="1"/>
    <col min="791" max="791" width="12.7109375" style="107" customWidth="1"/>
    <col min="792" max="792" width="1.7109375" style="107" customWidth="1"/>
    <col min="793" max="793" width="12.7109375" style="107" customWidth="1"/>
    <col min="794" max="794" width="1.7109375" style="107" customWidth="1"/>
    <col min="795" max="795" width="12.7109375" style="107" customWidth="1"/>
    <col min="796" max="796" width="1.7109375" style="107" customWidth="1"/>
    <col min="797" max="797" width="12.7109375" style="107" customWidth="1"/>
    <col min="798" max="798" width="1.7109375" style="107" customWidth="1"/>
    <col min="799" max="799" width="12.7109375" style="107" customWidth="1"/>
    <col min="800" max="800" width="1.7109375" style="107" customWidth="1"/>
    <col min="801" max="801" width="12.7109375" style="107" customWidth="1"/>
    <col min="802" max="802" width="3.7109375" style="107" customWidth="1"/>
    <col min="803" max="803" width="12.140625" style="107" customWidth="1"/>
    <col min="804" max="804" width="1.7109375" style="107" customWidth="1"/>
    <col min="805" max="1024" width="11.42578125" style="107"/>
    <col min="1025" max="1026" width="6.7109375" style="107" customWidth="1"/>
    <col min="1027" max="1027" width="12.7109375" style="107" customWidth="1"/>
    <col min="1028" max="1028" width="1.7109375" style="107" customWidth="1"/>
    <col min="1029" max="1029" width="12.7109375" style="107" customWidth="1"/>
    <col min="1030" max="1030" width="1.7109375" style="107" customWidth="1"/>
    <col min="1031" max="1031" width="12.7109375" style="107" customWidth="1"/>
    <col min="1032" max="1032" width="1.7109375" style="107" customWidth="1"/>
    <col min="1033" max="1033" width="12.7109375" style="107" customWidth="1"/>
    <col min="1034" max="1034" width="1.7109375" style="107" customWidth="1"/>
    <col min="1035" max="1035" width="12.7109375" style="107" customWidth="1"/>
    <col min="1036" max="1036" width="1.7109375" style="107" customWidth="1"/>
    <col min="1037" max="1037" width="12.7109375" style="107" customWidth="1"/>
    <col min="1038" max="1038" width="1.7109375" style="107" customWidth="1"/>
    <col min="1039" max="1039" width="12.7109375" style="107" customWidth="1"/>
    <col min="1040" max="1040" width="1.7109375" style="107" customWidth="1"/>
    <col min="1041" max="1041" width="12.7109375" style="107" customWidth="1"/>
    <col min="1042" max="1042" width="1.7109375" style="107" customWidth="1"/>
    <col min="1043" max="1043" width="12.7109375" style="107" customWidth="1"/>
    <col min="1044" max="1044" width="1.7109375" style="107" customWidth="1"/>
    <col min="1045" max="1045" width="12.7109375" style="107" customWidth="1"/>
    <col min="1046" max="1046" width="1.7109375" style="107" customWidth="1"/>
    <col min="1047" max="1047" width="12.7109375" style="107" customWidth="1"/>
    <col min="1048" max="1048" width="1.7109375" style="107" customWidth="1"/>
    <col min="1049" max="1049" width="12.7109375" style="107" customWidth="1"/>
    <col min="1050" max="1050" width="1.7109375" style="107" customWidth="1"/>
    <col min="1051" max="1051" width="12.7109375" style="107" customWidth="1"/>
    <col min="1052" max="1052" width="1.7109375" style="107" customWidth="1"/>
    <col min="1053" max="1053" width="12.7109375" style="107" customWidth="1"/>
    <col min="1054" max="1054" width="1.7109375" style="107" customWidth="1"/>
    <col min="1055" max="1055" width="12.7109375" style="107" customWidth="1"/>
    <col min="1056" max="1056" width="1.7109375" style="107" customWidth="1"/>
    <col min="1057" max="1057" width="12.7109375" style="107" customWidth="1"/>
    <col min="1058" max="1058" width="3.7109375" style="107" customWidth="1"/>
    <col min="1059" max="1059" width="12.140625" style="107" customWidth="1"/>
    <col min="1060" max="1060" width="1.7109375" style="107" customWidth="1"/>
    <col min="1061" max="1280" width="11.42578125" style="107"/>
    <col min="1281" max="1282" width="6.7109375" style="107" customWidth="1"/>
    <col min="1283" max="1283" width="12.7109375" style="107" customWidth="1"/>
    <col min="1284" max="1284" width="1.7109375" style="107" customWidth="1"/>
    <col min="1285" max="1285" width="12.7109375" style="107" customWidth="1"/>
    <col min="1286" max="1286" width="1.7109375" style="107" customWidth="1"/>
    <col min="1287" max="1287" width="12.7109375" style="107" customWidth="1"/>
    <col min="1288" max="1288" width="1.7109375" style="107" customWidth="1"/>
    <col min="1289" max="1289" width="12.7109375" style="107" customWidth="1"/>
    <col min="1290" max="1290" width="1.7109375" style="107" customWidth="1"/>
    <col min="1291" max="1291" width="12.7109375" style="107" customWidth="1"/>
    <col min="1292" max="1292" width="1.7109375" style="107" customWidth="1"/>
    <col min="1293" max="1293" width="12.7109375" style="107" customWidth="1"/>
    <col min="1294" max="1294" width="1.7109375" style="107" customWidth="1"/>
    <col min="1295" max="1295" width="12.7109375" style="107" customWidth="1"/>
    <col min="1296" max="1296" width="1.7109375" style="107" customWidth="1"/>
    <col min="1297" max="1297" width="12.7109375" style="107" customWidth="1"/>
    <col min="1298" max="1298" width="1.7109375" style="107" customWidth="1"/>
    <col min="1299" max="1299" width="12.7109375" style="107" customWidth="1"/>
    <col min="1300" max="1300" width="1.7109375" style="107" customWidth="1"/>
    <col min="1301" max="1301" width="12.7109375" style="107" customWidth="1"/>
    <col min="1302" max="1302" width="1.7109375" style="107" customWidth="1"/>
    <col min="1303" max="1303" width="12.7109375" style="107" customWidth="1"/>
    <col min="1304" max="1304" width="1.7109375" style="107" customWidth="1"/>
    <col min="1305" max="1305" width="12.7109375" style="107" customWidth="1"/>
    <col min="1306" max="1306" width="1.7109375" style="107" customWidth="1"/>
    <col min="1307" max="1307" width="12.7109375" style="107" customWidth="1"/>
    <col min="1308" max="1308" width="1.7109375" style="107" customWidth="1"/>
    <col min="1309" max="1309" width="12.7109375" style="107" customWidth="1"/>
    <col min="1310" max="1310" width="1.7109375" style="107" customWidth="1"/>
    <col min="1311" max="1311" width="12.7109375" style="107" customWidth="1"/>
    <col min="1312" max="1312" width="1.7109375" style="107" customWidth="1"/>
    <col min="1313" max="1313" width="12.7109375" style="107" customWidth="1"/>
    <col min="1314" max="1314" width="3.7109375" style="107" customWidth="1"/>
    <col min="1315" max="1315" width="12.140625" style="107" customWidth="1"/>
    <col min="1316" max="1316" width="1.7109375" style="107" customWidth="1"/>
    <col min="1317" max="1536" width="11.42578125" style="107"/>
    <col min="1537" max="1538" width="6.7109375" style="107" customWidth="1"/>
    <col min="1539" max="1539" width="12.7109375" style="107" customWidth="1"/>
    <col min="1540" max="1540" width="1.7109375" style="107" customWidth="1"/>
    <col min="1541" max="1541" width="12.7109375" style="107" customWidth="1"/>
    <col min="1542" max="1542" width="1.7109375" style="107" customWidth="1"/>
    <col min="1543" max="1543" width="12.7109375" style="107" customWidth="1"/>
    <col min="1544" max="1544" width="1.7109375" style="107" customWidth="1"/>
    <col min="1545" max="1545" width="12.7109375" style="107" customWidth="1"/>
    <col min="1546" max="1546" width="1.7109375" style="107" customWidth="1"/>
    <col min="1547" max="1547" width="12.7109375" style="107" customWidth="1"/>
    <col min="1548" max="1548" width="1.7109375" style="107" customWidth="1"/>
    <col min="1549" max="1549" width="12.7109375" style="107" customWidth="1"/>
    <col min="1550" max="1550" width="1.7109375" style="107" customWidth="1"/>
    <col min="1551" max="1551" width="12.7109375" style="107" customWidth="1"/>
    <col min="1552" max="1552" width="1.7109375" style="107" customWidth="1"/>
    <col min="1553" max="1553" width="12.7109375" style="107" customWidth="1"/>
    <col min="1554" max="1554" width="1.7109375" style="107" customWidth="1"/>
    <col min="1555" max="1555" width="12.7109375" style="107" customWidth="1"/>
    <col min="1556" max="1556" width="1.7109375" style="107" customWidth="1"/>
    <col min="1557" max="1557" width="12.7109375" style="107" customWidth="1"/>
    <col min="1558" max="1558" width="1.7109375" style="107" customWidth="1"/>
    <col min="1559" max="1559" width="12.7109375" style="107" customWidth="1"/>
    <col min="1560" max="1560" width="1.7109375" style="107" customWidth="1"/>
    <col min="1561" max="1561" width="12.7109375" style="107" customWidth="1"/>
    <col min="1562" max="1562" width="1.7109375" style="107" customWidth="1"/>
    <col min="1563" max="1563" width="12.7109375" style="107" customWidth="1"/>
    <col min="1564" max="1564" width="1.7109375" style="107" customWidth="1"/>
    <col min="1565" max="1565" width="12.7109375" style="107" customWidth="1"/>
    <col min="1566" max="1566" width="1.7109375" style="107" customWidth="1"/>
    <col min="1567" max="1567" width="12.7109375" style="107" customWidth="1"/>
    <col min="1568" max="1568" width="1.7109375" style="107" customWidth="1"/>
    <col min="1569" max="1569" width="12.7109375" style="107" customWidth="1"/>
    <col min="1570" max="1570" width="3.7109375" style="107" customWidth="1"/>
    <col min="1571" max="1571" width="12.140625" style="107" customWidth="1"/>
    <col min="1572" max="1572" width="1.7109375" style="107" customWidth="1"/>
    <col min="1573" max="1792" width="11.42578125" style="107"/>
    <col min="1793" max="1794" width="6.7109375" style="107" customWidth="1"/>
    <col min="1795" max="1795" width="12.7109375" style="107" customWidth="1"/>
    <col min="1796" max="1796" width="1.7109375" style="107" customWidth="1"/>
    <col min="1797" max="1797" width="12.7109375" style="107" customWidth="1"/>
    <col min="1798" max="1798" width="1.7109375" style="107" customWidth="1"/>
    <col min="1799" max="1799" width="12.7109375" style="107" customWidth="1"/>
    <col min="1800" max="1800" width="1.7109375" style="107" customWidth="1"/>
    <col min="1801" max="1801" width="12.7109375" style="107" customWidth="1"/>
    <col min="1802" max="1802" width="1.7109375" style="107" customWidth="1"/>
    <col min="1803" max="1803" width="12.7109375" style="107" customWidth="1"/>
    <col min="1804" max="1804" width="1.7109375" style="107" customWidth="1"/>
    <col min="1805" max="1805" width="12.7109375" style="107" customWidth="1"/>
    <col min="1806" max="1806" width="1.7109375" style="107" customWidth="1"/>
    <col min="1807" max="1807" width="12.7109375" style="107" customWidth="1"/>
    <col min="1808" max="1808" width="1.7109375" style="107" customWidth="1"/>
    <col min="1809" max="1809" width="12.7109375" style="107" customWidth="1"/>
    <col min="1810" max="1810" width="1.7109375" style="107" customWidth="1"/>
    <col min="1811" max="1811" width="12.7109375" style="107" customWidth="1"/>
    <col min="1812" max="1812" width="1.7109375" style="107" customWidth="1"/>
    <col min="1813" max="1813" width="12.7109375" style="107" customWidth="1"/>
    <col min="1814" max="1814" width="1.7109375" style="107" customWidth="1"/>
    <col min="1815" max="1815" width="12.7109375" style="107" customWidth="1"/>
    <col min="1816" max="1816" width="1.7109375" style="107" customWidth="1"/>
    <col min="1817" max="1817" width="12.7109375" style="107" customWidth="1"/>
    <col min="1818" max="1818" width="1.7109375" style="107" customWidth="1"/>
    <col min="1819" max="1819" width="12.7109375" style="107" customWidth="1"/>
    <col min="1820" max="1820" width="1.7109375" style="107" customWidth="1"/>
    <col min="1821" max="1821" width="12.7109375" style="107" customWidth="1"/>
    <col min="1822" max="1822" width="1.7109375" style="107" customWidth="1"/>
    <col min="1823" max="1823" width="12.7109375" style="107" customWidth="1"/>
    <col min="1824" max="1824" width="1.7109375" style="107" customWidth="1"/>
    <col min="1825" max="1825" width="12.7109375" style="107" customWidth="1"/>
    <col min="1826" max="1826" width="3.7109375" style="107" customWidth="1"/>
    <col min="1827" max="1827" width="12.140625" style="107" customWidth="1"/>
    <col min="1828" max="1828" width="1.7109375" style="107" customWidth="1"/>
    <col min="1829" max="2048" width="11.42578125" style="107"/>
    <col min="2049" max="2050" width="6.7109375" style="107" customWidth="1"/>
    <col min="2051" max="2051" width="12.7109375" style="107" customWidth="1"/>
    <col min="2052" max="2052" width="1.7109375" style="107" customWidth="1"/>
    <col min="2053" max="2053" width="12.7109375" style="107" customWidth="1"/>
    <col min="2054" max="2054" width="1.7109375" style="107" customWidth="1"/>
    <col min="2055" max="2055" width="12.7109375" style="107" customWidth="1"/>
    <col min="2056" max="2056" width="1.7109375" style="107" customWidth="1"/>
    <col min="2057" max="2057" width="12.7109375" style="107" customWidth="1"/>
    <col min="2058" max="2058" width="1.7109375" style="107" customWidth="1"/>
    <col min="2059" max="2059" width="12.7109375" style="107" customWidth="1"/>
    <col min="2060" max="2060" width="1.7109375" style="107" customWidth="1"/>
    <col min="2061" max="2061" width="12.7109375" style="107" customWidth="1"/>
    <col min="2062" max="2062" width="1.7109375" style="107" customWidth="1"/>
    <col min="2063" max="2063" width="12.7109375" style="107" customWidth="1"/>
    <col min="2064" max="2064" width="1.7109375" style="107" customWidth="1"/>
    <col min="2065" max="2065" width="12.7109375" style="107" customWidth="1"/>
    <col min="2066" max="2066" width="1.7109375" style="107" customWidth="1"/>
    <col min="2067" max="2067" width="12.7109375" style="107" customWidth="1"/>
    <col min="2068" max="2068" width="1.7109375" style="107" customWidth="1"/>
    <col min="2069" max="2069" width="12.7109375" style="107" customWidth="1"/>
    <col min="2070" max="2070" width="1.7109375" style="107" customWidth="1"/>
    <col min="2071" max="2071" width="12.7109375" style="107" customWidth="1"/>
    <col min="2072" max="2072" width="1.7109375" style="107" customWidth="1"/>
    <col min="2073" max="2073" width="12.7109375" style="107" customWidth="1"/>
    <col min="2074" max="2074" width="1.7109375" style="107" customWidth="1"/>
    <col min="2075" max="2075" width="12.7109375" style="107" customWidth="1"/>
    <col min="2076" max="2076" width="1.7109375" style="107" customWidth="1"/>
    <col min="2077" max="2077" width="12.7109375" style="107" customWidth="1"/>
    <col min="2078" max="2078" width="1.7109375" style="107" customWidth="1"/>
    <col min="2079" max="2079" width="12.7109375" style="107" customWidth="1"/>
    <col min="2080" max="2080" width="1.7109375" style="107" customWidth="1"/>
    <col min="2081" max="2081" width="12.7109375" style="107" customWidth="1"/>
    <col min="2082" max="2082" width="3.7109375" style="107" customWidth="1"/>
    <col min="2083" max="2083" width="12.140625" style="107" customWidth="1"/>
    <col min="2084" max="2084" width="1.7109375" style="107" customWidth="1"/>
    <col min="2085" max="2304" width="11.42578125" style="107"/>
    <col min="2305" max="2306" width="6.7109375" style="107" customWidth="1"/>
    <col min="2307" max="2307" width="12.7109375" style="107" customWidth="1"/>
    <col min="2308" max="2308" width="1.7109375" style="107" customWidth="1"/>
    <col min="2309" max="2309" width="12.7109375" style="107" customWidth="1"/>
    <col min="2310" max="2310" width="1.7109375" style="107" customWidth="1"/>
    <col min="2311" max="2311" width="12.7109375" style="107" customWidth="1"/>
    <col min="2312" max="2312" width="1.7109375" style="107" customWidth="1"/>
    <col min="2313" max="2313" width="12.7109375" style="107" customWidth="1"/>
    <col min="2314" max="2314" width="1.7109375" style="107" customWidth="1"/>
    <col min="2315" max="2315" width="12.7109375" style="107" customWidth="1"/>
    <col min="2316" max="2316" width="1.7109375" style="107" customWidth="1"/>
    <col min="2317" max="2317" width="12.7109375" style="107" customWidth="1"/>
    <col min="2318" max="2318" width="1.7109375" style="107" customWidth="1"/>
    <col min="2319" max="2319" width="12.7109375" style="107" customWidth="1"/>
    <col min="2320" max="2320" width="1.7109375" style="107" customWidth="1"/>
    <col min="2321" max="2321" width="12.7109375" style="107" customWidth="1"/>
    <col min="2322" max="2322" width="1.7109375" style="107" customWidth="1"/>
    <col min="2323" max="2323" width="12.7109375" style="107" customWidth="1"/>
    <col min="2324" max="2324" width="1.7109375" style="107" customWidth="1"/>
    <col min="2325" max="2325" width="12.7109375" style="107" customWidth="1"/>
    <col min="2326" max="2326" width="1.7109375" style="107" customWidth="1"/>
    <col min="2327" max="2327" width="12.7109375" style="107" customWidth="1"/>
    <col min="2328" max="2328" width="1.7109375" style="107" customWidth="1"/>
    <col min="2329" max="2329" width="12.7109375" style="107" customWidth="1"/>
    <col min="2330" max="2330" width="1.7109375" style="107" customWidth="1"/>
    <col min="2331" max="2331" width="12.7109375" style="107" customWidth="1"/>
    <col min="2332" max="2332" width="1.7109375" style="107" customWidth="1"/>
    <col min="2333" max="2333" width="12.7109375" style="107" customWidth="1"/>
    <col min="2334" max="2334" width="1.7109375" style="107" customWidth="1"/>
    <col min="2335" max="2335" width="12.7109375" style="107" customWidth="1"/>
    <col min="2336" max="2336" width="1.7109375" style="107" customWidth="1"/>
    <col min="2337" max="2337" width="12.7109375" style="107" customWidth="1"/>
    <col min="2338" max="2338" width="3.7109375" style="107" customWidth="1"/>
    <col min="2339" max="2339" width="12.140625" style="107" customWidth="1"/>
    <col min="2340" max="2340" width="1.7109375" style="107" customWidth="1"/>
    <col min="2341" max="2560" width="11.42578125" style="107"/>
    <col min="2561" max="2562" width="6.7109375" style="107" customWidth="1"/>
    <col min="2563" max="2563" width="12.7109375" style="107" customWidth="1"/>
    <col min="2564" max="2564" width="1.7109375" style="107" customWidth="1"/>
    <col min="2565" max="2565" width="12.7109375" style="107" customWidth="1"/>
    <col min="2566" max="2566" width="1.7109375" style="107" customWidth="1"/>
    <col min="2567" max="2567" width="12.7109375" style="107" customWidth="1"/>
    <col min="2568" max="2568" width="1.7109375" style="107" customWidth="1"/>
    <col min="2569" max="2569" width="12.7109375" style="107" customWidth="1"/>
    <col min="2570" max="2570" width="1.7109375" style="107" customWidth="1"/>
    <col min="2571" max="2571" width="12.7109375" style="107" customWidth="1"/>
    <col min="2572" max="2572" width="1.7109375" style="107" customWidth="1"/>
    <col min="2573" max="2573" width="12.7109375" style="107" customWidth="1"/>
    <col min="2574" max="2574" width="1.7109375" style="107" customWidth="1"/>
    <col min="2575" max="2575" width="12.7109375" style="107" customWidth="1"/>
    <col min="2576" max="2576" width="1.7109375" style="107" customWidth="1"/>
    <col min="2577" max="2577" width="12.7109375" style="107" customWidth="1"/>
    <col min="2578" max="2578" width="1.7109375" style="107" customWidth="1"/>
    <col min="2579" max="2579" width="12.7109375" style="107" customWidth="1"/>
    <col min="2580" max="2580" width="1.7109375" style="107" customWidth="1"/>
    <col min="2581" max="2581" width="12.7109375" style="107" customWidth="1"/>
    <col min="2582" max="2582" width="1.7109375" style="107" customWidth="1"/>
    <col min="2583" max="2583" width="12.7109375" style="107" customWidth="1"/>
    <col min="2584" max="2584" width="1.7109375" style="107" customWidth="1"/>
    <col min="2585" max="2585" width="12.7109375" style="107" customWidth="1"/>
    <col min="2586" max="2586" width="1.7109375" style="107" customWidth="1"/>
    <col min="2587" max="2587" width="12.7109375" style="107" customWidth="1"/>
    <col min="2588" max="2588" width="1.7109375" style="107" customWidth="1"/>
    <col min="2589" max="2589" width="12.7109375" style="107" customWidth="1"/>
    <col min="2590" max="2590" width="1.7109375" style="107" customWidth="1"/>
    <col min="2591" max="2591" width="12.7109375" style="107" customWidth="1"/>
    <col min="2592" max="2592" width="1.7109375" style="107" customWidth="1"/>
    <col min="2593" max="2593" width="12.7109375" style="107" customWidth="1"/>
    <col min="2594" max="2594" width="3.7109375" style="107" customWidth="1"/>
    <col min="2595" max="2595" width="12.140625" style="107" customWidth="1"/>
    <col min="2596" max="2596" width="1.7109375" style="107" customWidth="1"/>
    <col min="2597" max="2816" width="11.42578125" style="107"/>
    <col min="2817" max="2818" width="6.7109375" style="107" customWidth="1"/>
    <col min="2819" max="2819" width="12.7109375" style="107" customWidth="1"/>
    <col min="2820" max="2820" width="1.7109375" style="107" customWidth="1"/>
    <col min="2821" max="2821" width="12.7109375" style="107" customWidth="1"/>
    <col min="2822" max="2822" width="1.7109375" style="107" customWidth="1"/>
    <col min="2823" max="2823" width="12.7109375" style="107" customWidth="1"/>
    <col min="2824" max="2824" width="1.7109375" style="107" customWidth="1"/>
    <col min="2825" max="2825" width="12.7109375" style="107" customWidth="1"/>
    <col min="2826" max="2826" width="1.7109375" style="107" customWidth="1"/>
    <col min="2827" max="2827" width="12.7109375" style="107" customWidth="1"/>
    <col min="2828" max="2828" width="1.7109375" style="107" customWidth="1"/>
    <col min="2829" max="2829" width="12.7109375" style="107" customWidth="1"/>
    <col min="2830" max="2830" width="1.7109375" style="107" customWidth="1"/>
    <col min="2831" max="2831" width="12.7109375" style="107" customWidth="1"/>
    <col min="2832" max="2832" width="1.7109375" style="107" customWidth="1"/>
    <col min="2833" max="2833" width="12.7109375" style="107" customWidth="1"/>
    <col min="2834" max="2834" width="1.7109375" style="107" customWidth="1"/>
    <col min="2835" max="2835" width="12.7109375" style="107" customWidth="1"/>
    <col min="2836" max="2836" width="1.7109375" style="107" customWidth="1"/>
    <col min="2837" max="2837" width="12.7109375" style="107" customWidth="1"/>
    <col min="2838" max="2838" width="1.7109375" style="107" customWidth="1"/>
    <col min="2839" max="2839" width="12.7109375" style="107" customWidth="1"/>
    <col min="2840" max="2840" width="1.7109375" style="107" customWidth="1"/>
    <col min="2841" max="2841" width="12.7109375" style="107" customWidth="1"/>
    <col min="2842" max="2842" width="1.7109375" style="107" customWidth="1"/>
    <col min="2843" max="2843" width="12.7109375" style="107" customWidth="1"/>
    <col min="2844" max="2844" width="1.7109375" style="107" customWidth="1"/>
    <col min="2845" max="2845" width="12.7109375" style="107" customWidth="1"/>
    <col min="2846" max="2846" width="1.7109375" style="107" customWidth="1"/>
    <col min="2847" max="2847" width="12.7109375" style="107" customWidth="1"/>
    <col min="2848" max="2848" width="1.7109375" style="107" customWidth="1"/>
    <col min="2849" max="2849" width="12.7109375" style="107" customWidth="1"/>
    <col min="2850" max="2850" width="3.7109375" style="107" customWidth="1"/>
    <col min="2851" max="2851" width="12.140625" style="107" customWidth="1"/>
    <col min="2852" max="2852" width="1.7109375" style="107" customWidth="1"/>
    <col min="2853" max="3072" width="11.42578125" style="107"/>
    <col min="3073" max="3074" width="6.7109375" style="107" customWidth="1"/>
    <col min="3075" max="3075" width="12.7109375" style="107" customWidth="1"/>
    <col min="3076" max="3076" width="1.7109375" style="107" customWidth="1"/>
    <col min="3077" max="3077" width="12.7109375" style="107" customWidth="1"/>
    <col min="3078" max="3078" width="1.7109375" style="107" customWidth="1"/>
    <col min="3079" max="3079" width="12.7109375" style="107" customWidth="1"/>
    <col min="3080" max="3080" width="1.7109375" style="107" customWidth="1"/>
    <col min="3081" max="3081" width="12.7109375" style="107" customWidth="1"/>
    <col min="3082" max="3082" width="1.7109375" style="107" customWidth="1"/>
    <col min="3083" max="3083" width="12.7109375" style="107" customWidth="1"/>
    <col min="3084" max="3084" width="1.7109375" style="107" customWidth="1"/>
    <col min="3085" max="3085" width="12.7109375" style="107" customWidth="1"/>
    <col min="3086" max="3086" width="1.7109375" style="107" customWidth="1"/>
    <col min="3087" max="3087" width="12.7109375" style="107" customWidth="1"/>
    <col min="3088" max="3088" width="1.7109375" style="107" customWidth="1"/>
    <col min="3089" max="3089" width="12.7109375" style="107" customWidth="1"/>
    <col min="3090" max="3090" width="1.7109375" style="107" customWidth="1"/>
    <col min="3091" max="3091" width="12.7109375" style="107" customWidth="1"/>
    <col min="3092" max="3092" width="1.7109375" style="107" customWidth="1"/>
    <col min="3093" max="3093" width="12.7109375" style="107" customWidth="1"/>
    <col min="3094" max="3094" width="1.7109375" style="107" customWidth="1"/>
    <col min="3095" max="3095" width="12.7109375" style="107" customWidth="1"/>
    <col min="3096" max="3096" width="1.7109375" style="107" customWidth="1"/>
    <col min="3097" max="3097" width="12.7109375" style="107" customWidth="1"/>
    <col min="3098" max="3098" width="1.7109375" style="107" customWidth="1"/>
    <col min="3099" max="3099" width="12.7109375" style="107" customWidth="1"/>
    <col min="3100" max="3100" width="1.7109375" style="107" customWidth="1"/>
    <col min="3101" max="3101" width="12.7109375" style="107" customWidth="1"/>
    <col min="3102" max="3102" width="1.7109375" style="107" customWidth="1"/>
    <col min="3103" max="3103" width="12.7109375" style="107" customWidth="1"/>
    <col min="3104" max="3104" width="1.7109375" style="107" customWidth="1"/>
    <col min="3105" max="3105" width="12.7109375" style="107" customWidth="1"/>
    <col min="3106" max="3106" width="3.7109375" style="107" customWidth="1"/>
    <col min="3107" max="3107" width="12.140625" style="107" customWidth="1"/>
    <col min="3108" max="3108" width="1.7109375" style="107" customWidth="1"/>
    <col min="3109" max="3328" width="11.42578125" style="107"/>
    <col min="3329" max="3330" width="6.7109375" style="107" customWidth="1"/>
    <col min="3331" max="3331" width="12.7109375" style="107" customWidth="1"/>
    <col min="3332" max="3332" width="1.7109375" style="107" customWidth="1"/>
    <col min="3333" max="3333" width="12.7109375" style="107" customWidth="1"/>
    <col min="3334" max="3334" width="1.7109375" style="107" customWidth="1"/>
    <col min="3335" max="3335" width="12.7109375" style="107" customWidth="1"/>
    <col min="3336" max="3336" width="1.7109375" style="107" customWidth="1"/>
    <col min="3337" max="3337" width="12.7109375" style="107" customWidth="1"/>
    <col min="3338" max="3338" width="1.7109375" style="107" customWidth="1"/>
    <col min="3339" max="3339" width="12.7109375" style="107" customWidth="1"/>
    <col min="3340" max="3340" width="1.7109375" style="107" customWidth="1"/>
    <col min="3341" max="3341" width="12.7109375" style="107" customWidth="1"/>
    <col min="3342" max="3342" width="1.7109375" style="107" customWidth="1"/>
    <col min="3343" max="3343" width="12.7109375" style="107" customWidth="1"/>
    <col min="3344" max="3344" width="1.7109375" style="107" customWidth="1"/>
    <col min="3345" max="3345" width="12.7109375" style="107" customWidth="1"/>
    <col min="3346" max="3346" width="1.7109375" style="107" customWidth="1"/>
    <col min="3347" max="3347" width="12.7109375" style="107" customWidth="1"/>
    <col min="3348" max="3348" width="1.7109375" style="107" customWidth="1"/>
    <col min="3349" max="3349" width="12.7109375" style="107" customWidth="1"/>
    <col min="3350" max="3350" width="1.7109375" style="107" customWidth="1"/>
    <col min="3351" max="3351" width="12.7109375" style="107" customWidth="1"/>
    <col min="3352" max="3352" width="1.7109375" style="107" customWidth="1"/>
    <col min="3353" max="3353" width="12.7109375" style="107" customWidth="1"/>
    <col min="3354" max="3354" width="1.7109375" style="107" customWidth="1"/>
    <col min="3355" max="3355" width="12.7109375" style="107" customWidth="1"/>
    <col min="3356" max="3356" width="1.7109375" style="107" customWidth="1"/>
    <col min="3357" max="3357" width="12.7109375" style="107" customWidth="1"/>
    <col min="3358" max="3358" width="1.7109375" style="107" customWidth="1"/>
    <col min="3359" max="3359" width="12.7109375" style="107" customWidth="1"/>
    <col min="3360" max="3360" width="1.7109375" style="107" customWidth="1"/>
    <col min="3361" max="3361" width="12.7109375" style="107" customWidth="1"/>
    <col min="3362" max="3362" width="3.7109375" style="107" customWidth="1"/>
    <col min="3363" max="3363" width="12.140625" style="107" customWidth="1"/>
    <col min="3364" max="3364" width="1.7109375" style="107" customWidth="1"/>
    <col min="3365" max="3584" width="11.42578125" style="107"/>
    <col min="3585" max="3586" width="6.7109375" style="107" customWidth="1"/>
    <col min="3587" max="3587" width="12.7109375" style="107" customWidth="1"/>
    <col min="3588" max="3588" width="1.7109375" style="107" customWidth="1"/>
    <col min="3589" max="3589" width="12.7109375" style="107" customWidth="1"/>
    <col min="3590" max="3590" width="1.7109375" style="107" customWidth="1"/>
    <col min="3591" max="3591" width="12.7109375" style="107" customWidth="1"/>
    <col min="3592" max="3592" width="1.7109375" style="107" customWidth="1"/>
    <col min="3593" max="3593" width="12.7109375" style="107" customWidth="1"/>
    <col min="3594" max="3594" width="1.7109375" style="107" customWidth="1"/>
    <col min="3595" max="3595" width="12.7109375" style="107" customWidth="1"/>
    <col min="3596" max="3596" width="1.7109375" style="107" customWidth="1"/>
    <col min="3597" max="3597" width="12.7109375" style="107" customWidth="1"/>
    <col min="3598" max="3598" width="1.7109375" style="107" customWidth="1"/>
    <col min="3599" max="3599" width="12.7109375" style="107" customWidth="1"/>
    <col min="3600" max="3600" width="1.7109375" style="107" customWidth="1"/>
    <col min="3601" max="3601" width="12.7109375" style="107" customWidth="1"/>
    <col min="3602" max="3602" width="1.7109375" style="107" customWidth="1"/>
    <col min="3603" max="3603" width="12.7109375" style="107" customWidth="1"/>
    <col min="3604" max="3604" width="1.7109375" style="107" customWidth="1"/>
    <col min="3605" max="3605" width="12.7109375" style="107" customWidth="1"/>
    <col min="3606" max="3606" width="1.7109375" style="107" customWidth="1"/>
    <col min="3607" max="3607" width="12.7109375" style="107" customWidth="1"/>
    <col min="3608" max="3608" width="1.7109375" style="107" customWidth="1"/>
    <col min="3609" max="3609" width="12.7109375" style="107" customWidth="1"/>
    <col min="3610" max="3610" width="1.7109375" style="107" customWidth="1"/>
    <col min="3611" max="3611" width="12.7109375" style="107" customWidth="1"/>
    <col min="3612" max="3612" width="1.7109375" style="107" customWidth="1"/>
    <col min="3613" max="3613" width="12.7109375" style="107" customWidth="1"/>
    <col min="3614" max="3614" width="1.7109375" style="107" customWidth="1"/>
    <col min="3615" max="3615" width="12.7109375" style="107" customWidth="1"/>
    <col min="3616" max="3616" width="1.7109375" style="107" customWidth="1"/>
    <col min="3617" max="3617" width="12.7109375" style="107" customWidth="1"/>
    <col min="3618" max="3618" width="3.7109375" style="107" customWidth="1"/>
    <col min="3619" max="3619" width="12.140625" style="107" customWidth="1"/>
    <col min="3620" max="3620" width="1.7109375" style="107" customWidth="1"/>
    <col min="3621" max="3840" width="11.42578125" style="107"/>
    <col min="3841" max="3842" width="6.7109375" style="107" customWidth="1"/>
    <col min="3843" max="3843" width="12.7109375" style="107" customWidth="1"/>
    <col min="3844" max="3844" width="1.7109375" style="107" customWidth="1"/>
    <col min="3845" max="3845" width="12.7109375" style="107" customWidth="1"/>
    <col min="3846" max="3846" width="1.7109375" style="107" customWidth="1"/>
    <col min="3847" max="3847" width="12.7109375" style="107" customWidth="1"/>
    <col min="3848" max="3848" width="1.7109375" style="107" customWidth="1"/>
    <col min="3849" max="3849" width="12.7109375" style="107" customWidth="1"/>
    <col min="3850" max="3850" width="1.7109375" style="107" customWidth="1"/>
    <col min="3851" max="3851" width="12.7109375" style="107" customWidth="1"/>
    <col min="3852" max="3852" width="1.7109375" style="107" customWidth="1"/>
    <col min="3853" max="3853" width="12.7109375" style="107" customWidth="1"/>
    <col min="3854" max="3854" width="1.7109375" style="107" customWidth="1"/>
    <col min="3855" max="3855" width="12.7109375" style="107" customWidth="1"/>
    <col min="3856" max="3856" width="1.7109375" style="107" customWidth="1"/>
    <col min="3857" max="3857" width="12.7109375" style="107" customWidth="1"/>
    <col min="3858" max="3858" width="1.7109375" style="107" customWidth="1"/>
    <col min="3859" max="3859" width="12.7109375" style="107" customWidth="1"/>
    <col min="3860" max="3860" width="1.7109375" style="107" customWidth="1"/>
    <col min="3861" max="3861" width="12.7109375" style="107" customWidth="1"/>
    <col min="3862" max="3862" width="1.7109375" style="107" customWidth="1"/>
    <col min="3863" max="3863" width="12.7109375" style="107" customWidth="1"/>
    <col min="3864" max="3864" width="1.7109375" style="107" customWidth="1"/>
    <col min="3865" max="3865" width="12.7109375" style="107" customWidth="1"/>
    <col min="3866" max="3866" width="1.7109375" style="107" customWidth="1"/>
    <col min="3867" max="3867" width="12.7109375" style="107" customWidth="1"/>
    <col min="3868" max="3868" width="1.7109375" style="107" customWidth="1"/>
    <col min="3869" max="3869" width="12.7109375" style="107" customWidth="1"/>
    <col min="3870" max="3870" width="1.7109375" style="107" customWidth="1"/>
    <col min="3871" max="3871" width="12.7109375" style="107" customWidth="1"/>
    <col min="3872" max="3872" width="1.7109375" style="107" customWidth="1"/>
    <col min="3873" max="3873" width="12.7109375" style="107" customWidth="1"/>
    <col min="3874" max="3874" width="3.7109375" style="107" customWidth="1"/>
    <col min="3875" max="3875" width="12.140625" style="107" customWidth="1"/>
    <col min="3876" max="3876" width="1.7109375" style="107" customWidth="1"/>
    <col min="3877" max="4096" width="11.42578125" style="107"/>
    <col min="4097" max="4098" width="6.7109375" style="107" customWidth="1"/>
    <col min="4099" max="4099" width="12.7109375" style="107" customWidth="1"/>
    <col min="4100" max="4100" width="1.7109375" style="107" customWidth="1"/>
    <col min="4101" max="4101" width="12.7109375" style="107" customWidth="1"/>
    <col min="4102" max="4102" width="1.7109375" style="107" customWidth="1"/>
    <col min="4103" max="4103" width="12.7109375" style="107" customWidth="1"/>
    <col min="4104" max="4104" width="1.7109375" style="107" customWidth="1"/>
    <col min="4105" max="4105" width="12.7109375" style="107" customWidth="1"/>
    <col min="4106" max="4106" width="1.7109375" style="107" customWidth="1"/>
    <col min="4107" max="4107" width="12.7109375" style="107" customWidth="1"/>
    <col min="4108" max="4108" width="1.7109375" style="107" customWidth="1"/>
    <col min="4109" max="4109" width="12.7109375" style="107" customWidth="1"/>
    <col min="4110" max="4110" width="1.7109375" style="107" customWidth="1"/>
    <col min="4111" max="4111" width="12.7109375" style="107" customWidth="1"/>
    <col min="4112" max="4112" width="1.7109375" style="107" customWidth="1"/>
    <col min="4113" max="4113" width="12.7109375" style="107" customWidth="1"/>
    <col min="4114" max="4114" width="1.7109375" style="107" customWidth="1"/>
    <col min="4115" max="4115" width="12.7109375" style="107" customWidth="1"/>
    <col min="4116" max="4116" width="1.7109375" style="107" customWidth="1"/>
    <col min="4117" max="4117" width="12.7109375" style="107" customWidth="1"/>
    <col min="4118" max="4118" width="1.7109375" style="107" customWidth="1"/>
    <col min="4119" max="4119" width="12.7109375" style="107" customWidth="1"/>
    <col min="4120" max="4120" width="1.7109375" style="107" customWidth="1"/>
    <col min="4121" max="4121" width="12.7109375" style="107" customWidth="1"/>
    <col min="4122" max="4122" width="1.7109375" style="107" customWidth="1"/>
    <col min="4123" max="4123" width="12.7109375" style="107" customWidth="1"/>
    <col min="4124" max="4124" width="1.7109375" style="107" customWidth="1"/>
    <col min="4125" max="4125" width="12.7109375" style="107" customWidth="1"/>
    <col min="4126" max="4126" width="1.7109375" style="107" customWidth="1"/>
    <col min="4127" max="4127" width="12.7109375" style="107" customWidth="1"/>
    <col min="4128" max="4128" width="1.7109375" style="107" customWidth="1"/>
    <col min="4129" max="4129" width="12.7109375" style="107" customWidth="1"/>
    <col min="4130" max="4130" width="3.7109375" style="107" customWidth="1"/>
    <col min="4131" max="4131" width="12.140625" style="107" customWidth="1"/>
    <col min="4132" max="4132" width="1.7109375" style="107" customWidth="1"/>
    <col min="4133" max="4352" width="11.42578125" style="107"/>
    <col min="4353" max="4354" width="6.7109375" style="107" customWidth="1"/>
    <col min="4355" max="4355" width="12.7109375" style="107" customWidth="1"/>
    <col min="4356" max="4356" width="1.7109375" style="107" customWidth="1"/>
    <col min="4357" max="4357" width="12.7109375" style="107" customWidth="1"/>
    <col min="4358" max="4358" width="1.7109375" style="107" customWidth="1"/>
    <col min="4359" max="4359" width="12.7109375" style="107" customWidth="1"/>
    <col min="4360" max="4360" width="1.7109375" style="107" customWidth="1"/>
    <col min="4361" max="4361" width="12.7109375" style="107" customWidth="1"/>
    <col min="4362" max="4362" width="1.7109375" style="107" customWidth="1"/>
    <col min="4363" max="4363" width="12.7109375" style="107" customWidth="1"/>
    <col min="4364" max="4364" width="1.7109375" style="107" customWidth="1"/>
    <col min="4365" max="4365" width="12.7109375" style="107" customWidth="1"/>
    <col min="4366" max="4366" width="1.7109375" style="107" customWidth="1"/>
    <col min="4367" max="4367" width="12.7109375" style="107" customWidth="1"/>
    <col min="4368" max="4368" width="1.7109375" style="107" customWidth="1"/>
    <col min="4369" max="4369" width="12.7109375" style="107" customWidth="1"/>
    <col min="4370" max="4370" width="1.7109375" style="107" customWidth="1"/>
    <col min="4371" max="4371" width="12.7109375" style="107" customWidth="1"/>
    <col min="4372" max="4372" width="1.7109375" style="107" customWidth="1"/>
    <col min="4373" max="4373" width="12.7109375" style="107" customWidth="1"/>
    <col min="4374" max="4374" width="1.7109375" style="107" customWidth="1"/>
    <col min="4375" max="4375" width="12.7109375" style="107" customWidth="1"/>
    <col min="4376" max="4376" width="1.7109375" style="107" customWidth="1"/>
    <col min="4377" max="4377" width="12.7109375" style="107" customWidth="1"/>
    <col min="4378" max="4378" width="1.7109375" style="107" customWidth="1"/>
    <col min="4379" max="4379" width="12.7109375" style="107" customWidth="1"/>
    <col min="4380" max="4380" width="1.7109375" style="107" customWidth="1"/>
    <col min="4381" max="4381" width="12.7109375" style="107" customWidth="1"/>
    <col min="4382" max="4382" width="1.7109375" style="107" customWidth="1"/>
    <col min="4383" max="4383" width="12.7109375" style="107" customWidth="1"/>
    <col min="4384" max="4384" width="1.7109375" style="107" customWidth="1"/>
    <col min="4385" max="4385" width="12.7109375" style="107" customWidth="1"/>
    <col min="4386" max="4386" width="3.7109375" style="107" customWidth="1"/>
    <col min="4387" max="4387" width="12.140625" style="107" customWidth="1"/>
    <col min="4388" max="4388" width="1.7109375" style="107" customWidth="1"/>
    <col min="4389" max="4608" width="11.42578125" style="107"/>
    <col min="4609" max="4610" width="6.7109375" style="107" customWidth="1"/>
    <col min="4611" max="4611" width="12.7109375" style="107" customWidth="1"/>
    <col min="4612" max="4612" width="1.7109375" style="107" customWidth="1"/>
    <col min="4613" max="4613" width="12.7109375" style="107" customWidth="1"/>
    <col min="4614" max="4614" width="1.7109375" style="107" customWidth="1"/>
    <col min="4615" max="4615" width="12.7109375" style="107" customWidth="1"/>
    <col min="4616" max="4616" width="1.7109375" style="107" customWidth="1"/>
    <col min="4617" max="4617" width="12.7109375" style="107" customWidth="1"/>
    <col min="4618" max="4618" width="1.7109375" style="107" customWidth="1"/>
    <col min="4619" max="4619" width="12.7109375" style="107" customWidth="1"/>
    <col min="4620" max="4620" width="1.7109375" style="107" customWidth="1"/>
    <col min="4621" max="4621" width="12.7109375" style="107" customWidth="1"/>
    <col min="4622" max="4622" width="1.7109375" style="107" customWidth="1"/>
    <col min="4623" max="4623" width="12.7109375" style="107" customWidth="1"/>
    <col min="4624" max="4624" width="1.7109375" style="107" customWidth="1"/>
    <col min="4625" max="4625" width="12.7109375" style="107" customWidth="1"/>
    <col min="4626" max="4626" width="1.7109375" style="107" customWidth="1"/>
    <col min="4627" max="4627" width="12.7109375" style="107" customWidth="1"/>
    <col min="4628" max="4628" width="1.7109375" style="107" customWidth="1"/>
    <col min="4629" max="4629" width="12.7109375" style="107" customWidth="1"/>
    <col min="4630" max="4630" width="1.7109375" style="107" customWidth="1"/>
    <col min="4631" max="4631" width="12.7109375" style="107" customWidth="1"/>
    <col min="4632" max="4632" width="1.7109375" style="107" customWidth="1"/>
    <col min="4633" max="4633" width="12.7109375" style="107" customWidth="1"/>
    <col min="4634" max="4634" width="1.7109375" style="107" customWidth="1"/>
    <col min="4635" max="4635" width="12.7109375" style="107" customWidth="1"/>
    <col min="4636" max="4636" width="1.7109375" style="107" customWidth="1"/>
    <col min="4637" max="4637" width="12.7109375" style="107" customWidth="1"/>
    <col min="4638" max="4638" width="1.7109375" style="107" customWidth="1"/>
    <col min="4639" max="4639" width="12.7109375" style="107" customWidth="1"/>
    <col min="4640" max="4640" width="1.7109375" style="107" customWidth="1"/>
    <col min="4641" max="4641" width="12.7109375" style="107" customWidth="1"/>
    <col min="4642" max="4642" width="3.7109375" style="107" customWidth="1"/>
    <col min="4643" max="4643" width="12.140625" style="107" customWidth="1"/>
    <col min="4644" max="4644" width="1.7109375" style="107" customWidth="1"/>
    <col min="4645" max="4864" width="11.42578125" style="107"/>
    <col min="4865" max="4866" width="6.7109375" style="107" customWidth="1"/>
    <col min="4867" max="4867" width="12.7109375" style="107" customWidth="1"/>
    <col min="4868" max="4868" width="1.7109375" style="107" customWidth="1"/>
    <col min="4869" max="4869" width="12.7109375" style="107" customWidth="1"/>
    <col min="4870" max="4870" width="1.7109375" style="107" customWidth="1"/>
    <col min="4871" max="4871" width="12.7109375" style="107" customWidth="1"/>
    <col min="4872" max="4872" width="1.7109375" style="107" customWidth="1"/>
    <col min="4873" max="4873" width="12.7109375" style="107" customWidth="1"/>
    <col min="4874" max="4874" width="1.7109375" style="107" customWidth="1"/>
    <col min="4875" max="4875" width="12.7109375" style="107" customWidth="1"/>
    <col min="4876" max="4876" width="1.7109375" style="107" customWidth="1"/>
    <col min="4877" max="4877" width="12.7109375" style="107" customWidth="1"/>
    <col min="4878" max="4878" width="1.7109375" style="107" customWidth="1"/>
    <col min="4879" max="4879" width="12.7109375" style="107" customWidth="1"/>
    <col min="4880" max="4880" width="1.7109375" style="107" customWidth="1"/>
    <col min="4881" max="4881" width="12.7109375" style="107" customWidth="1"/>
    <col min="4882" max="4882" width="1.7109375" style="107" customWidth="1"/>
    <col min="4883" max="4883" width="12.7109375" style="107" customWidth="1"/>
    <col min="4884" max="4884" width="1.7109375" style="107" customWidth="1"/>
    <col min="4885" max="4885" width="12.7109375" style="107" customWidth="1"/>
    <col min="4886" max="4886" width="1.7109375" style="107" customWidth="1"/>
    <col min="4887" max="4887" width="12.7109375" style="107" customWidth="1"/>
    <col min="4888" max="4888" width="1.7109375" style="107" customWidth="1"/>
    <col min="4889" max="4889" width="12.7109375" style="107" customWidth="1"/>
    <col min="4890" max="4890" width="1.7109375" style="107" customWidth="1"/>
    <col min="4891" max="4891" width="12.7109375" style="107" customWidth="1"/>
    <col min="4892" max="4892" width="1.7109375" style="107" customWidth="1"/>
    <col min="4893" max="4893" width="12.7109375" style="107" customWidth="1"/>
    <col min="4894" max="4894" width="1.7109375" style="107" customWidth="1"/>
    <col min="4895" max="4895" width="12.7109375" style="107" customWidth="1"/>
    <col min="4896" max="4896" width="1.7109375" style="107" customWidth="1"/>
    <col min="4897" max="4897" width="12.7109375" style="107" customWidth="1"/>
    <col min="4898" max="4898" width="3.7109375" style="107" customWidth="1"/>
    <col min="4899" max="4899" width="12.140625" style="107" customWidth="1"/>
    <col min="4900" max="4900" width="1.7109375" style="107" customWidth="1"/>
    <col min="4901" max="5120" width="11.42578125" style="107"/>
    <col min="5121" max="5122" width="6.7109375" style="107" customWidth="1"/>
    <col min="5123" max="5123" width="12.7109375" style="107" customWidth="1"/>
    <col min="5124" max="5124" width="1.7109375" style="107" customWidth="1"/>
    <col min="5125" max="5125" width="12.7109375" style="107" customWidth="1"/>
    <col min="5126" max="5126" width="1.7109375" style="107" customWidth="1"/>
    <col min="5127" max="5127" width="12.7109375" style="107" customWidth="1"/>
    <col min="5128" max="5128" width="1.7109375" style="107" customWidth="1"/>
    <col min="5129" max="5129" width="12.7109375" style="107" customWidth="1"/>
    <col min="5130" max="5130" width="1.7109375" style="107" customWidth="1"/>
    <col min="5131" max="5131" width="12.7109375" style="107" customWidth="1"/>
    <col min="5132" max="5132" width="1.7109375" style="107" customWidth="1"/>
    <col min="5133" max="5133" width="12.7109375" style="107" customWidth="1"/>
    <col min="5134" max="5134" width="1.7109375" style="107" customWidth="1"/>
    <col min="5135" max="5135" width="12.7109375" style="107" customWidth="1"/>
    <col min="5136" max="5136" width="1.7109375" style="107" customWidth="1"/>
    <col min="5137" max="5137" width="12.7109375" style="107" customWidth="1"/>
    <col min="5138" max="5138" width="1.7109375" style="107" customWidth="1"/>
    <col min="5139" max="5139" width="12.7109375" style="107" customWidth="1"/>
    <col min="5140" max="5140" width="1.7109375" style="107" customWidth="1"/>
    <col min="5141" max="5141" width="12.7109375" style="107" customWidth="1"/>
    <col min="5142" max="5142" width="1.7109375" style="107" customWidth="1"/>
    <col min="5143" max="5143" width="12.7109375" style="107" customWidth="1"/>
    <col min="5144" max="5144" width="1.7109375" style="107" customWidth="1"/>
    <col min="5145" max="5145" width="12.7109375" style="107" customWidth="1"/>
    <col min="5146" max="5146" width="1.7109375" style="107" customWidth="1"/>
    <col min="5147" max="5147" width="12.7109375" style="107" customWidth="1"/>
    <col min="5148" max="5148" width="1.7109375" style="107" customWidth="1"/>
    <col min="5149" max="5149" width="12.7109375" style="107" customWidth="1"/>
    <col min="5150" max="5150" width="1.7109375" style="107" customWidth="1"/>
    <col min="5151" max="5151" width="12.7109375" style="107" customWidth="1"/>
    <col min="5152" max="5152" width="1.7109375" style="107" customWidth="1"/>
    <col min="5153" max="5153" width="12.7109375" style="107" customWidth="1"/>
    <col min="5154" max="5154" width="3.7109375" style="107" customWidth="1"/>
    <col min="5155" max="5155" width="12.140625" style="107" customWidth="1"/>
    <col min="5156" max="5156" width="1.7109375" style="107" customWidth="1"/>
    <col min="5157" max="5376" width="11.42578125" style="107"/>
    <col min="5377" max="5378" width="6.7109375" style="107" customWidth="1"/>
    <col min="5379" max="5379" width="12.7109375" style="107" customWidth="1"/>
    <col min="5380" max="5380" width="1.7109375" style="107" customWidth="1"/>
    <col min="5381" max="5381" width="12.7109375" style="107" customWidth="1"/>
    <col min="5382" max="5382" width="1.7109375" style="107" customWidth="1"/>
    <col min="5383" max="5383" width="12.7109375" style="107" customWidth="1"/>
    <col min="5384" max="5384" width="1.7109375" style="107" customWidth="1"/>
    <col min="5385" max="5385" width="12.7109375" style="107" customWidth="1"/>
    <col min="5386" max="5386" width="1.7109375" style="107" customWidth="1"/>
    <col min="5387" max="5387" width="12.7109375" style="107" customWidth="1"/>
    <col min="5388" max="5388" width="1.7109375" style="107" customWidth="1"/>
    <col min="5389" max="5389" width="12.7109375" style="107" customWidth="1"/>
    <col min="5390" max="5390" width="1.7109375" style="107" customWidth="1"/>
    <col min="5391" max="5391" width="12.7109375" style="107" customWidth="1"/>
    <col min="5392" max="5392" width="1.7109375" style="107" customWidth="1"/>
    <col min="5393" max="5393" width="12.7109375" style="107" customWidth="1"/>
    <col min="5394" max="5394" width="1.7109375" style="107" customWidth="1"/>
    <col min="5395" max="5395" width="12.7109375" style="107" customWidth="1"/>
    <col min="5396" max="5396" width="1.7109375" style="107" customWidth="1"/>
    <col min="5397" max="5397" width="12.7109375" style="107" customWidth="1"/>
    <col min="5398" max="5398" width="1.7109375" style="107" customWidth="1"/>
    <col min="5399" max="5399" width="12.7109375" style="107" customWidth="1"/>
    <col min="5400" max="5400" width="1.7109375" style="107" customWidth="1"/>
    <col min="5401" max="5401" width="12.7109375" style="107" customWidth="1"/>
    <col min="5402" max="5402" width="1.7109375" style="107" customWidth="1"/>
    <col min="5403" max="5403" width="12.7109375" style="107" customWidth="1"/>
    <col min="5404" max="5404" width="1.7109375" style="107" customWidth="1"/>
    <col min="5405" max="5405" width="12.7109375" style="107" customWidth="1"/>
    <col min="5406" max="5406" width="1.7109375" style="107" customWidth="1"/>
    <col min="5407" max="5407" width="12.7109375" style="107" customWidth="1"/>
    <col min="5408" max="5408" width="1.7109375" style="107" customWidth="1"/>
    <col min="5409" max="5409" width="12.7109375" style="107" customWidth="1"/>
    <col min="5410" max="5410" width="3.7109375" style="107" customWidth="1"/>
    <col min="5411" max="5411" width="12.140625" style="107" customWidth="1"/>
    <col min="5412" max="5412" width="1.7109375" style="107" customWidth="1"/>
    <col min="5413" max="5632" width="11.42578125" style="107"/>
    <col min="5633" max="5634" width="6.7109375" style="107" customWidth="1"/>
    <col min="5635" max="5635" width="12.7109375" style="107" customWidth="1"/>
    <col min="5636" max="5636" width="1.7109375" style="107" customWidth="1"/>
    <col min="5637" max="5637" width="12.7109375" style="107" customWidth="1"/>
    <col min="5638" max="5638" width="1.7109375" style="107" customWidth="1"/>
    <col min="5639" max="5639" width="12.7109375" style="107" customWidth="1"/>
    <col min="5640" max="5640" width="1.7109375" style="107" customWidth="1"/>
    <col min="5641" max="5641" width="12.7109375" style="107" customWidth="1"/>
    <col min="5642" max="5642" width="1.7109375" style="107" customWidth="1"/>
    <col min="5643" max="5643" width="12.7109375" style="107" customWidth="1"/>
    <col min="5644" max="5644" width="1.7109375" style="107" customWidth="1"/>
    <col min="5645" max="5645" width="12.7109375" style="107" customWidth="1"/>
    <col min="5646" max="5646" width="1.7109375" style="107" customWidth="1"/>
    <col min="5647" max="5647" width="12.7109375" style="107" customWidth="1"/>
    <col min="5648" max="5648" width="1.7109375" style="107" customWidth="1"/>
    <col min="5649" max="5649" width="12.7109375" style="107" customWidth="1"/>
    <col min="5650" max="5650" width="1.7109375" style="107" customWidth="1"/>
    <col min="5651" max="5651" width="12.7109375" style="107" customWidth="1"/>
    <col min="5652" max="5652" width="1.7109375" style="107" customWidth="1"/>
    <col min="5653" max="5653" width="12.7109375" style="107" customWidth="1"/>
    <col min="5654" max="5654" width="1.7109375" style="107" customWidth="1"/>
    <col min="5655" max="5655" width="12.7109375" style="107" customWidth="1"/>
    <col min="5656" max="5656" width="1.7109375" style="107" customWidth="1"/>
    <col min="5657" max="5657" width="12.7109375" style="107" customWidth="1"/>
    <col min="5658" max="5658" width="1.7109375" style="107" customWidth="1"/>
    <col min="5659" max="5659" width="12.7109375" style="107" customWidth="1"/>
    <col min="5660" max="5660" width="1.7109375" style="107" customWidth="1"/>
    <col min="5661" max="5661" width="12.7109375" style="107" customWidth="1"/>
    <col min="5662" max="5662" width="1.7109375" style="107" customWidth="1"/>
    <col min="5663" max="5663" width="12.7109375" style="107" customWidth="1"/>
    <col min="5664" max="5664" width="1.7109375" style="107" customWidth="1"/>
    <col min="5665" max="5665" width="12.7109375" style="107" customWidth="1"/>
    <col min="5666" max="5666" width="3.7109375" style="107" customWidth="1"/>
    <col min="5667" max="5667" width="12.140625" style="107" customWidth="1"/>
    <col min="5668" max="5668" width="1.7109375" style="107" customWidth="1"/>
    <col min="5669" max="5888" width="11.42578125" style="107"/>
    <col min="5889" max="5890" width="6.7109375" style="107" customWidth="1"/>
    <col min="5891" max="5891" width="12.7109375" style="107" customWidth="1"/>
    <col min="5892" max="5892" width="1.7109375" style="107" customWidth="1"/>
    <col min="5893" max="5893" width="12.7109375" style="107" customWidth="1"/>
    <col min="5894" max="5894" width="1.7109375" style="107" customWidth="1"/>
    <col min="5895" max="5895" width="12.7109375" style="107" customWidth="1"/>
    <col min="5896" max="5896" width="1.7109375" style="107" customWidth="1"/>
    <col min="5897" max="5897" width="12.7109375" style="107" customWidth="1"/>
    <col min="5898" max="5898" width="1.7109375" style="107" customWidth="1"/>
    <col min="5899" max="5899" width="12.7109375" style="107" customWidth="1"/>
    <col min="5900" max="5900" width="1.7109375" style="107" customWidth="1"/>
    <col min="5901" max="5901" width="12.7109375" style="107" customWidth="1"/>
    <col min="5902" max="5902" width="1.7109375" style="107" customWidth="1"/>
    <col min="5903" max="5903" width="12.7109375" style="107" customWidth="1"/>
    <col min="5904" max="5904" width="1.7109375" style="107" customWidth="1"/>
    <col min="5905" max="5905" width="12.7109375" style="107" customWidth="1"/>
    <col min="5906" max="5906" width="1.7109375" style="107" customWidth="1"/>
    <col min="5907" max="5907" width="12.7109375" style="107" customWidth="1"/>
    <col min="5908" max="5908" width="1.7109375" style="107" customWidth="1"/>
    <col min="5909" max="5909" width="12.7109375" style="107" customWidth="1"/>
    <col min="5910" max="5910" width="1.7109375" style="107" customWidth="1"/>
    <col min="5911" max="5911" width="12.7109375" style="107" customWidth="1"/>
    <col min="5912" max="5912" width="1.7109375" style="107" customWidth="1"/>
    <col min="5913" max="5913" width="12.7109375" style="107" customWidth="1"/>
    <col min="5914" max="5914" width="1.7109375" style="107" customWidth="1"/>
    <col min="5915" max="5915" width="12.7109375" style="107" customWidth="1"/>
    <col min="5916" max="5916" width="1.7109375" style="107" customWidth="1"/>
    <col min="5917" max="5917" width="12.7109375" style="107" customWidth="1"/>
    <col min="5918" max="5918" width="1.7109375" style="107" customWidth="1"/>
    <col min="5919" max="5919" width="12.7109375" style="107" customWidth="1"/>
    <col min="5920" max="5920" width="1.7109375" style="107" customWidth="1"/>
    <col min="5921" max="5921" width="12.7109375" style="107" customWidth="1"/>
    <col min="5922" max="5922" width="3.7109375" style="107" customWidth="1"/>
    <col min="5923" max="5923" width="12.140625" style="107" customWidth="1"/>
    <col min="5924" max="5924" width="1.7109375" style="107" customWidth="1"/>
    <col min="5925" max="6144" width="11.42578125" style="107"/>
    <col min="6145" max="6146" width="6.7109375" style="107" customWidth="1"/>
    <col min="6147" max="6147" width="12.7109375" style="107" customWidth="1"/>
    <col min="6148" max="6148" width="1.7109375" style="107" customWidth="1"/>
    <col min="6149" max="6149" width="12.7109375" style="107" customWidth="1"/>
    <col min="6150" max="6150" width="1.7109375" style="107" customWidth="1"/>
    <col min="6151" max="6151" width="12.7109375" style="107" customWidth="1"/>
    <col min="6152" max="6152" width="1.7109375" style="107" customWidth="1"/>
    <col min="6153" max="6153" width="12.7109375" style="107" customWidth="1"/>
    <col min="6154" max="6154" width="1.7109375" style="107" customWidth="1"/>
    <col min="6155" max="6155" width="12.7109375" style="107" customWidth="1"/>
    <col min="6156" max="6156" width="1.7109375" style="107" customWidth="1"/>
    <col min="6157" max="6157" width="12.7109375" style="107" customWidth="1"/>
    <col min="6158" max="6158" width="1.7109375" style="107" customWidth="1"/>
    <col min="6159" max="6159" width="12.7109375" style="107" customWidth="1"/>
    <col min="6160" max="6160" width="1.7109375" style="107" customWidth="1"/>
    <col min="6161" max="6161" width="12.7109375" style="107" customWidth="1"/>
    <col min="6162" max="6162" width="1.7109375" style="107" customWidth="1"/>
    <col min="6163" max="6163" width="12.7109375" style="107" customWidth="1"/>
    <col min="6164" max="6164" width="1.7109375" style="107" customWidth="1"/>
    <col min="6165" max="6165" width="12.7109375" style="107" customWidth="1"/>
    <col min="6166" max="6166" width="1.7109375" style="107" customWidth="1"/>
    <col min="6167" max="6167" width="12.7109375" style="107" customWidth="1"/>
    <col min="6168" max="6168" width="1.7109375" style="107" customWidth="1"/>
    <col min="6169" max="6169" width="12.7109375" style="107" customWidth="1"/>
    <col min="6170" max="6170" width="1.7109375" style="107" customWidth="1"/>
    <col min="6171" max="6171" width="12.7109375" style="107" customWidth="1"/>
    <col min="6172" max="6172" width="1.7109375" style="107" customWidth="1"/>
    <col min="6173" max="6173" width="12.7109375" style="107" customWidth="1"/>
    <col min="6174" max="6174" width="1.7109375" style="107" customWidth="1"/>
    <col min="6175" max="6175" width="12.7109375" style="107" customWidth="1"/>
    <col min="6176" max="6176" width="1.7109375" style="107" customWidth="1"/>
    <col min="6177" max="6177" width="12.7109375" style="107" customWidth="1"/>
    <col min="6178" max="6178" width="3.7109375" style="107" customWidth="1"/>
    <col min="6179" max="6179" width="12.140625" style="107" customWidth="1"/>
    <col min="6180" max="6180" width="1.7109375" style="107" customWidth="1"/>
    <col min="6181" max="6400" width="11.42578125" style="107"/>
    <col min="6401" max="6402" width="6.7109375" style="107" customWidth="1"/>
    <col min="6403" max="6403" width="12.7109375" style="107" customWidth="1"/>
    <col min="6404" max="6404" width="1.7109375" style="107" customWidth="1"/>
    <col min="6405" max="6405" width="12.7109375" style="107" customWidth="1"/>
    <col min="6406" max="6406" width="1.7109375" style="107" customWidth="1"/>
    <col min="6407" max="6407" width="12.7109375" style="107" customWidth="1"/>
    <col min="6408" max="6408" width="1.7109375" style="107" customWidth="1"/>
    <col min="6409" max="6409" width="12.7109375" style="107" customWidth="1"/>
    <col min="6410" max="6410" width="1.7109375" style="107" customWidth="1"/>
    <col min="6411" max="6411" width="12.7109375" style="107" customWidth="1"/>
    <col min="6412" max="6412" width="1.7109375" style="107" customWidth="1"/>
    <col min="6413" max="6413" width="12.7109375" style="107" customWidth="1"/>
    <col min="6414" max="6414" width="1.7109375" style="107" customWidth="1"/>
    <col min="6415" max="6415" width="12.7109375" style="107" customWidth="1"/>
    <col min="6416" max="6416" width="1.7109375" style="107" customWidth="1"/>
    <col min="6417" max="6417" width="12.7109375" style="107" customWidth="1"/>
    <col min="6418" max="6418" width="1.7109375" style="107" customWidth="1"/>
    <col min="6419" max="6419" width="12.7109375" style="107" customWidth="1"/>
    <col min="6420" max="6420" width="1.7109375" style="107" customWidth="1"/>
    <col min="6421" max="6421" width="12.7109375" style="107" customWidth="1"/>
    <col min="6422" max="6422" width="1.7109375" style="107" customWidth="1"/>
    <col min="6423" max="6423" width="12.7109375" style="107" customWidth="1"/>
    <col min="6424" max="6424" width="1.7109375" style="107" customWidth="1"/>
    <col min="6425" max="6425" width="12.7109375" style="107" customWidth="1"/>
    <col min="6426" max="6426" width="1.7109375" style="107" customWidth="1"/>
    <col min="6427" max="6427" width="12.7109375" style="107" customWidth="1"/>
    <col min="6428" max="6428" width="1.7109375" style="107" customWidth="1"/>
    <col min="6429" max="6429" width="12.7109375" style="107" customWidth="1"/>
    <col min="6430" max="6430" width="1.7109375" style="107" customWidth="1"/>
    <col min="6431" max="6431" width="12.7109375" style="107" customWidth="1"/>
    <col min="6432" max="6432" width="1.7109375" style="107" customWidth="1"/>
    <col min="6433" max="6433" width="12.7109375" style="107" customWidth="1"/>
    <col min="6434" max="6434" width="3.7109375" style="107" customWidth="1"/>
    <col min="6435" max="6435" width="12.140625" style="107" customWidth="1"/>
    <col min="6436" max="6436" width="1.7109375" style="107" customWidth="1"/>
    <col min="6437" max="6656" width="11.42578125" style="107"/>
    <col min="6657" max="6658" width="6.7109375" style="107" customWidth="1"/>
    <col min="6659" max="6659" width="12.7109375" style="107" customWidth="1"/>
    <col min="6660" max="6660" width="1.7109375" style="107" customWidth="1"/>
    <col min="6661" max="6661" width="12.7109375" style="107" customWidth="1"/>
    <col min="6662" max="6662" width="1.7109375" style="107" customWidth="1"/>
    <col min="6663" max="6663" width="12.7109375" style="107" customWidth="1"/>
    <col min="6664" max="6664" width="1.7109375" style="107" customWidth="1"/>
    <col min="6665" max="6665" width="12.7109375" style="107" customWidth="1"/>
    <col min="6666" max="6666" width="1.7109375" style="107" customWidth="1"/>
    <col min="6667" max="6667" width="12.7109375" style="107" customWidth="1"/>
    <col min="6668" max="6668" width="1.7109375" style="107" customWidth="1"/>
    <col min="6669" max="6669" width="12.7109375" style="107" customWidth="1"/>
    <col min="6670" max="6670" width="1.7109375" style="107" customWidth="1"/>
    <col min="6671" max="6671" width="12.7109375" style="107" customWidth="1"/>
    <col min="6672" max="6672" width="1.7109375" style="107" customWidth="1"/>
    <col min="6673" max="6673" width="12.7109375" style="107" customWidth="1"/>
    <col min="6674" max="6674" width="1.7109375" style="107" customWidth="1"/>
    <col min="6675" max="6675" width="12.7109375" style="107" customWidth="1"/>
    <col min="6676" max="6676" width="1.7109375" style="107" customWidth="1"/>
    <col min="6677" max="6677" width="12.7109375" style="107" customWidth="1"/>
    <col min="6678" max="6678" width="1.7109375" style="107" customWidth="1"/>
    <col min="6679" max="6679" width="12.7109375" style="107" customWidth="1"/>
    <col min="6680" max="6680" width="1.7109375" style="107" customWidth="1"/>
    <col min="6681" max="6681" width="12.7109375" style="107" customWidth="1"/>
    <col min="6682" max="6682" width="1.7109375" style="107" customWidth="1"/>
    <col min="6683" max="6683" width="12.7109375" style="107" customWidth="1"/>
    <col min="6684" max="6684" width="1.7109375" style="107" customWidth="1"/>
    <col min="6685" max="6685" width="12.7109375" style="107" customWidth="1"/>
    <col min="6686" max="6686" width="1.7109375" style="107" customWidth="1"/>
    <col min="6687" max="6687" width="12.7109375" style="107" customWidth="1"/>
    <col min="6688" max="6688" width="1.7109375" style="107" customWidth="1"/>
    <col min="6689" max="6689" width="12.7109375" style="107" customWidth="1"/>
    <col min="6690" max="6690" width="3.7109375" style="107" customWidth="1"/>
    <col min="6691" max="6691" width="12.140625" style="107" customWidth="1"/>
    <col min="6692" max="6692" width="1.7109375" style="107" customWidth="1"/>
    <col min="6693" max="6912" width="11.42578125" style="107"/>
    <col min="6913" max="6914" width="6.7109375" style="107" customWidth="1"/>
    <col min="6915" max="6915" width="12.7109375" style="107" customWidth="1"/>
    <col min="6916" max="6916" width="1.7109375" style="107" customWidth="1"/>
    <col min="6917" max="6917" width="12.7109375" style="107" customWidth="1"/>
    <col min="6918" max="6918" width="1.7109375" style="107" customWidth="1"/>
    <col min="6919" max="6919" width="12.7109375" style="107" customWidth="1"/>
    <col min="6920" max="6920" width="1.7109375" style="107" customWidth="1"/>
    <col min="6921" max="6921" width="12.7109375" style="107" customWidth="1"/>
    <col min="6922" max="6922" width="1.7109375" style="107" customWidth="1"/>
    <col min="6923" max="6923" width="12.7109375" style="107" customWidth="1"/>
    <col min="6924" max="6924" width="1.7109375" style="107" customWidth="1"/>
    <col min="6925" max="6925" width="12.7109375" style="107" customWidth="1"/>
    <col min="6926" max="6926" width="1.7109375" style="107" customWidth="1"/>
    <col min="6927" max="6927" width="12.7109375" style="107" customWidth="1"/>
    <col min="6928" max="6928" width="1.7109375" style="107" customWidth="1"/>
    <col min="6929" max="6929" width="12.7109375" style="107" customWidth="1"/>
    <col min="6930" max="6930" width="1.7109375" style="107" customWidth="1"/>
    <col min="6931" max="6931" width="12.7109375" style="107" customWidth="1"/>
    <col min="6932" max="6932" width="1.7109375" style="107" customWidth="1"/>
    <col min="6933" max="6933" width="12.7109375" style="107" customWidth="1"/>
    <col min="6934" max="6934" width="1.7109375" style="107" customWidth="1"/>
    <col min="6935" max="6935" width="12.7109375" style="107" customWidth="1"/>
    <col min="6936" max="6936" width="1.7109375" style="107" customWidth="1"/>
    <col min="6937" max="6937" width="12.7109375" style="107" customWidth="1"/>
    <col min="6938" max="6938" width="1.7109375" style="107" customWidth="1"/>
    <col min="6939" max="6939" width="12.7109375" style="107" customWidth="1"/>
    <col min="6940" max="6940" width="1.7109375" style="107" customWidth="1"/>
    <col min="6941" max="6941" width="12.7109375" style="107" customWidth="1"/>
    <col min="6942" max="6942" width="1.7109375" style="107" customWidth="1"/>
    <col min="6943" max="6943" width="12.7109375" style="107" customWidth="1"/>
    <col min="6944" max="6944" width="1.7109375" style="107" customWidth="1"/>
    <col min="6945" max="6945" width="12.7109375" style="107" customWidth="1"/>
    <col min="6946" max="6946" width="3.7109375" style="107" customWidth="1"/>
    <col min="6947" max="6947" width="12.140625" style="107" customWidth="1"/>
    <col min="6948" max="6948" width="1.7109375" style="107" customWidth="1"/>
    <col min="6949" max="7168" width="11.42578125" style="107"/>
    <col min="7169" max="7170" width="6.7109375" style="107" customWidth="1"/>
    <col min="7171" max="7171" width="12.7109375" style="107" customWidth="1"/>
    <col min="7172" max="7172" width="1.7109375" style="107" customWidth="1"/>
    <col min="7173" max="7173" width="12.7109375" style="107" customWidth="1"/>
    <col min="7174" max="7174" width="1.7109375" style="107" customWidth="1"/>
    <col min="7175" max="7175" width="12.7109375" style="107" customWidth="1"/>
    <col min="7176" max="7176" width="1.7109375" style="107" customWidth="1"/>
    <col min="7177" max="7177" width="12.7109375" style="107" customWidth="1"/>
    <col min="7178" max="7178" width="1.7109375" style="107" customWidth="1"/>
    <col min="7179" max="7179" width="12.7109375" style="107" customWidth="1"/>
    <col min="7180" max="7180" width="1.7109375" style="107" customWidth="1"/>
    <col min="7181" max="7181" width="12.7109375" style="107" customWidth="1"/>
    <col min="7182" max="7182" width="1.7109375" style="107" customWidth="1"/>
    <col min="7183" max="7183" width="12.7109375" style="107" customWidth="1"/>
    <col min="7184" max="7184" width="1.7109375" style="107" customWidth="1"/>
    <col min="7185" max="7185" width="12.7109375" style="107" customWidth="1"/>
    <col min="7186" max="7186" width="1.7109375" style="107" customWidth="1"/>
    <col min="7187" max="7187" width="12.7109375" style="107" customWidth="1"/>
    <col min="7188" max="7188" width="1.7109375" style="107" customWidth="1"/>
    <col min="7189" max="7189" width="12.7109375" style="107" customWidth="1"/>
    <col min="7190" max="7190" width="1.7109375" style="107" customWidth="1"/>
    <col min="7191" max="7191" width="12.7109375" style="107" customWidth="1"/>
    <col min="7192" max="7192" width="1.7109375" style="107" customWidth="1"/>
    <col min="7193" max="7193" width="12.7109375" style="107" customWidth="1"/>
    <col min="7194" max="7194" width="1.7109375" style="107" customWidth="1"/>
    <col min="7195" max="7195" width="12.7109375" style="107" customWidth="1"/>
    <col min="7196" max="7196" width="1.7109375" style="107" customWidth="1"/>
    <col min="7197" max="7197" width="12.7109375" style="107" customWidth="1"/>
    <col min="7198" max="7198" width="1.7109375" style="107" customWidth="1"/>
    <col min="7199" max="7199" width="12.7109375" style="107" customWidth="1"/>
    <col min="7200" max="7200" width="1.7109375" style="107" customWidth="1"/>
    <col min="7201" max="7201" width="12.7109375" style="107" customWidth="1"/>
    <col min="7202" max="7202" width="3.7109375" style="107" customWidth="1"/>
    <col min="7203" max="7203" width="12.140625" style="107" customWidth="1"/>
    <col min="7204" max="7204" width="1.7109375" style="107" customWidth="1"/>
    <col min="7205" max="7424" width="11.42578125" style="107"/>
    <col min="7425" max="7426" width="6.7109375" style="107" customWidth="1"/>
    <col min="7427" max="7427" width="12.7109375" style="107" customWidth="1"/>
    <col min="7428" max="7428" width="1.7109375" style="107" customWidth="1"/>
    <col min="7429" max="7429" width="12.7109375" style="107" customWidth="1"/>
    <col min="7430" max="7430" width="1.7109375" style="107" customWidth="1"/>
    <col min="7431" max="7431" width="12.7109375" style="107" customWidth="1"/>
    <col min="7432" max="7432" width="1.7109375" style="107" customWidth="1"/>
    <col min="7433" max="7433" width="12.7109375" style="107" customWidth="1"/>
    <col min="7434" max="7434" width="1.7109375" style="107" customWidth="1"/>
    <col min="7435" max="7435" width="12.7109375" style="107" customWidth="1"/>
    <col min="7436" max="7436" width="1.7109375" style="107" customWidth="1"/>
    <col min="7437" max="7437" width="12.7109375" style="107" customWidth="1"/>
    <col min="7438" max="7438" width="1.7109375" style="107" customWidth="1"/>
    <col min="7439" max="7439" width="12.7109375" style="107" customWidth="1"/>
    <col min="7440" max="7440" width="1.7109375" style="107" customWidth="1"/>
    <col min="7441" max="7441" width="12.7109375" style="107" customWidth="1"/>
    <col min="7442" max="7442" width="1.7109375" style="107" customWidth="1"/>
    <col min="7443" max="7443" width="12.7109375" style="107" customWidth="1"/>
    <col min="7444" max="7444" width="1.7109375" style="107" customWidth="1"/>
    <col min="7445" max="7445" width="12.7109375" style="107" customWidth="1"/>
    <col min="7446" max="7446" width="1.7109375" style="107" customWidth="1"/>
    <col min="7447" max="7447" width="12.7109375" style="107" customWidth="1"/>
    <col min="7448" max="7448" width="1.7109375" style="107" customWidth="1"/>
    <col min="7449" max="7449" width="12.7109375" style="107" customWidth="1"/>
    <col min="7450" max="7450" width="1.7109375" style="107" customWidth="1"/>
    <col min="7451" max="7451" width="12.7109375" style="107" customWidth="1"/>
    <col min="7452" max="7452" width="1.7109375" style="107" customWidth="1"/>
    <col min="7453" max="7453" width="12.7109375" style="107" customWidth="1"/>
    <col min="7454" max="7454" width="1.7109375" style="107" customWidth="1"/>
    <col min="7455" max="7455" width="12.7109375" style="107" customWidth="1"/>
    <col min="7456" max="7456" width="1.7109375" style="107" customWidth="1"/>
    <col min="7457" max="7457" width="12.7109375" style="107" customWidth="1"/>
    <col min="7458" max="7458" width="3.7109375" style="107" customWidth="1"/>
    <col min="7459" max="7459" width="12.140625" style="107" customWidth="1"/>
    <col min="7460" max="7460" width="1.7109375" style="107" customWidth="1"/>
    <col min="7461" max="7680" width="11.42578125" style="107"/>
    <col min="7681" max="7682" width="6.7109375" style="107" customWidth="1"/>
    <col min="7683" max="7683" width="12.7109375" style="107" customWidth="1"/>
    <col min="7684" max="7684" width="1.7109375" style="107" customWidth="1"/>
    <col min="7685" max="7685" width="12.7109375" style="107" customWidth="1"/>
    <col min="7686" max="7686" width="1.7109375" style="107" customWidth="1"/>
    <col min="7687" max="7687" width="12.7109375" style="107" customWidth="1"/>
    <col min="7688" max="7688" width="1.7109375" style="107" customWidth="1"/>
    <col min="7689" max="7689" width="12.7109375" style="107" customWidth="1"/>
    <col min="7690" max="7690" width="1.7109375" style="107" customWidth="1"/>
    <col min="7691" max="7691" width="12.7109375" style="107" customWidth="1"/>
    <col min="7692" max="7692" width="1.7109375" style="107" customWidth="1"/>
    <col min="7693" max="7693" width="12.7109375" style="107" customWidth="1"/>
    <col min="7694" max="7694" width="1.7109375" style="107" customWidth="1"/>
    <col min="7695" max="7695" width="12.7109375" style="107" customWidth="1"/>
    <col min="7696" max="7696" width="1.7109375" style="107" customWidth="1"/>
    <col min="7697" max="7697" width="12.7109375" style="107" customWidth="1"/>
    <col min="7698" max="7698" width="1.7109375" style="107" customWidth="1"/>
    <col min="7699" max="7699" width="12.7109375" style="107" customWidth="1"/>
    <col min="7700" max="7700" width="1.7109375" style="107" customWidth="1"/>
    <col min="7701" max="7701" width="12.7109375" style="107" customWidth="1"/>
    <col min="7702" max="7702" width="1.7109375" style="107" customWidth="1"/>
    <col min="7703" max="7703" width="12.7109375" style="107" customWidth="1"/>
    <col min="7704" max="7704" width="1.7109375" style="107" customWidth="1"/>
    <col min="7705" max="7705" width="12.7109375" style="107" customWidth="1"/>
    <col min="7706" max="7706" width="1.7109375" style="107" customWidth="1"/>
    <col min="7707" max="7707" width="12.7109375" style="107" customWidth="1"/>
    <col min="7708" max="7708" width="1.7109375" style="107" customWidth="1"/>
    <col min="7709" max="7709" width="12.7109375" style="107" customWidth="1"/>
    <col min="7710" max="7710" width="1.7109375" style="107" customWidth="1"/>
    <col min="7711" max="7711" width="12.7109375" style="107" customWidth="1"/>
    <col min="7712" max="7712" width="1.7109375" style="107" customWidth="1"/>
    <col min="7713" max="7713" width="12.7109375" style="107" customWidth="1"/>
    <col min="7714" max="7714" width="3.7109375" style="107" customWidth="1"/>
    <col min="7715" max="7715" width="12.140625" style="107" customWidth="1"/>
    <col min="7716" max="7716" width="1.7109375" style="107" customWidth="1"/>
    <col min="7717" max="7936" width="11.42578125" style="107"/>
    <col min="7937" max="7938" width="6.7109375" style="107" customWidth="1"/>
    <col min="7939" max="7939" width="12.7109375" style="107" customWidth="1"/>
    <col min="7940" max="7940" width="1.7109375" style="107" customWidth="1"/>
    <col min="7941" max="7941" width="12.7109375" style="107" customWidth="1"/>
    <col min="7942" max="7942" width="1.7109375" style="107" customWidth="1"/>
    <col min="7943" max="7943" width="12.7109375" style="107" customWidth="1"/>
    <col min="7944" max="7944" width="1.7109375" style="107" customWidth="1"/>
    <col min="7945" max="7945" width="12.7109375" style="107" customWidth="1"/>
    <col min="7946" max="7946" width="1.7109375" style="107" customWidth="1"/>
    <col min="7947" max="7947" width="12.7109375" style="107" customWidth="1"/>
    <col min="7948" max="7948" width="1.7109375" style="107" customWidth="1"/>
    <col min="7949" max="7949" width="12.7109375" style="107" customWidth="1"/>
    <col min="7950" max="7950" width="1.7109375" style="107" customWidth="1"/>
    <col min="7951" max="7951" width="12.7109375" style="107" customWidth="1"/>
    <col min="7952" max="7952" width="1.7109375" style="107" customWidth="1"/>
    <col min="7953" max="7953" width="12.7109375" style="107" customWidth="1"/>
    <col min="7954" max="7954" width="1.7109375" style="107" customWidth="1"/>
    <col min="7955" max="7955" width="12.7109375" style="107" customWidth="1"/>
    <col min="7956" max="7956" width="1.7109375" style="107" customWidth="1"/>
    <col min="7957" max="7957" width="12.7109375" style="107" customWidth="1"/>
    <col min="7958" max="7958" width="1.7109375" style="107" customWidth="1"/>
    <col min="7959" max="7959" width="12.7109375" style="107" customWidth="1"/>
    <col min="7960" max="7960" width="1.7109375" style="107" customWidth="1"/>
    <col min="7961" max="7961" width="12.7109375" style="107" customWidth="1"/>
    <col min="7962" max="7962" width="1.7109375" style="107" customWidth="1"/>
    <col min="7963" max="7963" width="12.7109375" style="107" customWidth="1"/>
    <col min="7964" max="7964" width="1.7109375" style="107" customWidth="1"/>
    <col min="7965" max="7965" width="12.7109375" style="107" customWidth="1"/>
    <col min="7966" max="7966" width="1.7109375" style="107" customWidth="1"/>
    <col min="7967" max="7967" width="12.7109375" style="107" customWidth="1"/>
    <col min="7968" max="7968" width="1.7109375" style="107" customWidth="1"/>
    <col min="7969" max="7969" width="12.7109375" style="107" customWidth="1"/>
    <col min="7970" max="7970" width="3.7109375" style="107" customWidth="1"/>
    <col min="7971" max="7971" width="12.140625" style="107" customWidth="1"/>
    <col min="7972" max="7972" width="1.7109375" style="107" customWidth="1"/>
    <col min="7973" max="8192" width="11.42578125" style="107"/>
    <col min="8193" max="8194" width="6.7109375" style="107" customWidth="1"/>
    <col min="8195" max="8195" width="12.7109375" style="107" customWidth="1"/>
    <col min="8196" max="8196" width="1.7109375" style="107" customWidth="1"/>
    <col min="8197" max="8197" width="12.7109375" style="107" customWidth="1"/>
    <col min="8198" max="8198" width="1.7109375" style="107" customWidth="1"/>
    <col min="8199" max="8199" width="12.7109375" style="107" customWidth="1"/>
    <col min="8200" max="8200" width="1.7109375" style="107" customWidth="1"/>
    <col min="8201" max="8201" width="12.7109375" style="107" customWidth="1"/>
    <col min="8202" max="8202" width="1.7109375" style="107" customWidth="1"/>
    <col min="8203" max="8203" width="12.7109375" style="107" customWidth="1"/>
    <col min="8204" max="8204" width="1.7109375" style="107" customWidth="1"/>
    <col min="8205" max="8205" width="12.7109375" style="107" customWidth="1"/>
    <col min="8206" max="8206" width="1.7109375" style="107" customWidth="1"/>
    <col min="8207" max="8207" width="12.7109375" style="107" customWidth="1"/>
    <col min="8208" max="8208" width="1.7109375" style="107" customWidth="1"/>
    <col min="8209" max="8209" width="12.7109375" style="107" customWidth="1"/>
    <col min="8210" max="8210" width="1.7109375" style="107" customWidth="1"/>
    <col min="8211" max="8211" width="12.7109375" style="107" customWidth="1"/>
    <col min="8212" max="8212" width="1.7109375" style="107" customWidth="1"/>
    <col min="8213" max="8213" width="12.7109375" style="107" customWidth="1"/>
    <col min="8214" max="8214" width="1.7109375" style="107" customWidth="1"/>
    <col min="8215" max="8215" width="12.7109375" style="107" customWidth="1"/>
    <col min="8216" max="8216" width="1.7109375" style="107" customWidth="1"/>
    <col min="8217" max="8217" width="12.7109375" style="107" customWidth="1"/>
    <col min="8218" max="8218" width="1.7109375" style="107" customWidth="1"/>
    <col min="8219" max="8219" width="12.7109375" style="107" customWidth="1"/>
    <col min="8220" max="8220" width="1.7109375" style="107" customWidth="1"/>
    <col min="8221" max="8221" width="12.7109375" style="107" customWidth="1"/>
    <col min="8222" max="8222" width="1.7109375" style="107" customWidth="1"/>
    <col min="8223" max="8223" width="12.7109375" style="107" customWidth="1"/>
    <col min="8224" max="8224" width="1.7109375" style="107" customWidth="1"/>
    <col min="8225" max="8225" width="12.7109375" style="107" customWidth="1"/>
    <col min="8226" max="8226" width="3.7109375" style="107" customWidth="1"/>
    <col min="8227" max="8227" width="12.140625" style="107" customWidth="1"/>
    <col min="8228" max="8228" width="1.7109375" style="107" customWidth="1"/>
    <col min="8229" max="8448" width="11.42578125" style="107"/>
    <col min="8449" max="8450" width="6.7109375" style="107" customWidth="1"/>
    <col min="8451" max="8451" width="12.7109375" style="107" customWidth="1"/>
    <col min="8452" max="8452" width="1.7109375" style="107" customWidth="1"/>
    <col min="8453" max="8453" width="12.7109375" style="107" customWidth="1"/>
    <col min="8454" max="8454" width="1.7109375" style="107" customWidth="1"/>
    <col min="8455" max="8455" width="12.7109375" style="107" customWidth="1"/>
    <col min="8456" max="8456" width="1.7109375" style="107" customWidth="1"/>
    <col min="8457" max="8457" width="12.7109375" style="107" customWidth="1"/>
    <col min="8458" max="8458" width="1.7109375" style="107" customWidth="1"/>
    <col min="8459" max="8459" width="12.7109375" style="107" customWidth="1"/>
    <col min="8460" max="8460" width="1.7109375" style="107" customWidth="1"/>
    <col min="8461" max="8461" width="12.7109375" style="107" customWidth="1"/>
    <col min="8462" max="8462" width="1.7109375" style="107" customWidth="1"/>
    <col min="8463" max="8463" width="12.7109375" style="107" customWidth="1"/>
    <col min="8464" max="8464" width="1.7109375" style="107" customWidth="1"/>
    <col min="8465" max="8465" width="12.7109375" style="107" customWidth="1"/>
    <col min="8466" max="8466" width="1.7109375" style="107" customWidth="1"/>
    <col min="8467" max="8467" width="12.7109375" style="107" customWidth="1"/>
    <col min="8468" max="8468" width="1.7109375" style="107" customWidth="1"/>
    <col min="8469" max="8469" width="12.7109375" style="107" customWidth="1"/>
    <col min="8470" max="8470" width="1.7109375" style="107" customWidth="1"/>
    <col min="8471" max="8471" width="12.7109375" style="107" customWidth="1"/>
    <col min="8472" max="8472" width="1.7109375" style="107" customWidth="1"/>
    <col min="8473" max="8473" width="12.7109375" style="107" customWidth="1"/>
    <col min="8474" max="8474" width="1.7109375" style="107" customWidth="1"/>
    <col min="8475" max="8475" width="12.7109375" style="107" customWidth="1"/>
    <col min="8476" max="8476" width="1.7109375" style="107" customWidth="1"/>
    <col min="8477" max="8477" width="12.7109375" style="107" customWidth="1"/>
    <col min="8478" max="8478" width="1.7109375" style="107" customWidth="1"/>
    <col min="8479" max="8479" width="12.7109375" style="107" customWidth="1"/>
    <col min="8480" max="8480" width="1.7109375" style="107" customWidth="1"/>
    <col min="8481" max="8481" width="12.7109375" style="107" customWidth="1"/>
    <col min="8482" max="8482" width="3.7109375" style="107" customWidth="1"/>
    <col min="8483" max="8483" width="12.140625" style="107" customWidth="1"/>
    <col min="8484" max="8484" width="1.7109375" style="107" customWidth="1"/>
    <col min="8485" max="8704" width="11.42578125" style="107"/>
    <col min="8705" max="8706" width="6.7109375" style="107" customWidth="1"/>
    <col min="8707" max="8707" width="12.7109375" style="107" customWidth="1"/>
    <col min="8708" max="8708" width="1.7109375" style="107" customWidth="1"/>
    <col min="8709" max="8709" width="12.7109375" style="107" customWidth="1"/>
    <col min="8710" max="8710" width="1.7109375" style="107" customWidth="1"/>
    <col min="8711" max="8711" width="12.7109375" style="107" customWidth="1"/>
    <col min="8712" max="8712" width="1.7109375" style="107" customWidth="1"/>
    <col min="8713" max="8713" width="12.7109375" style="107" customWidth="1"/>
    <col min="8714" max="8714" width="1.7109375" style="107" customWidth="1"/>
    <col min="8715" max="8715" width="12.7109375" style="107" customWidth="1"/>
    <col min="8716" max="8716" width="1.7109375" style="107" customWidth="1"/>
    <col min="8717" max="8717" width="12.7109375" style="107" customWidth="1"/>
    <col min="8718" max="8718" width="1.7109375" style="107" customWidth="1"/>
    <col min="8719" max="8719" width="12.7109375" style="107" customWidth="1"/>
    <col min="8720" max="8720" width="1.7109375" style="107" customWidth="1"/>
    <col min="8721" max="8721" width="12.7109375" style="107" customWidth="1"/>
    <col min="8722" max="8722" width="1.7109375" style="107" customWidth="1"/>
    <col min="8723" max="8723" width="12.7109375" style="107" customWidth="1"/>
    <col min="8724" max="8724" width="1.7109375" style="107" customWidth="1"/>
    <col min="8725" max="8725" width="12.7109375" style="107" customWidth="1"/>
    <col min="8726" max="8726" width="1.7109375" style="107" customWidth="1"/>
    <col min="8727" max="8727" width="12.7109375" style="107" customWidth="1"/>
    <col min="8728" max="8728" width="1.7109375" style="107" customWidth="1"/>
    <col min="8729" max="8729" width="12.7109375" style="107" customWidth="1"/>
    <col min="8730" max="8730" width="1.7109375" style="107" customWidth="1"/>
    <col min="8731" max="8731" width="12.7109375" style="107" customWidth="1"/>
    <col min="8732" max="8732" width="1.7109375" style="107" customWidth="1"/>
    <col min="8733" max="8733" width="12.7109375" style="107" customWidth="1"/>
    <col min="8734" max="8734" width="1.7109375" style="107" customWidth="1"/>
    <col min="8735" max="8735" width="12.7109375" style="107" customWidth="1"/>
    <col min="8736" max="8736" width="1.7109375" style="107" customWidth="1"/>
    <col min="8737" max="8737" width="12.7109375" style="107" customWidth="1"/>
    <col min="8738" max="8738" width="3.7109375" style="107" customWidth="1"/>
    <col min="8739" max="8739" width="12.140625" style="107" customWidth="1"/>
    <col min="8740" max="8740" width="1.7109375" style="107" customWidth="1"/>
    <col min="8741" max="8960" width="11.42578125" style="107"/>
    <col min="8961" max="8962" width="6.7109375" style="107" customWidth="1"/>
    <col min="8963" max="8963" width="12.7109375" style="107" customWidth="1"/>
    <col min="8964" max="8964" width="1.7109375" style="107" customWidth="1"/>
    <col min="8965" max="8965" width="12.7109375" style="107" customWidth="1"/>
    <col min="8966" max="8966" width="1.7109375" style="107" customWidth="1"/>
    <col min="8967" max="8967" width="12.7109375" style="107" customWidth="1"/>
    <col min="8968" max="8968" width="1.7109375" style="107" customWidth="1"/>
    <col min="8969" max="8969" width="12.7109375" style="107" customWidth="1"/>
    <col min="8970" max="8970" width="1.7109375" style="107" customWidth="1"/>
    <col min="8971" max="8971" width="12.7109375" style="107" customWidth="1"/>
    <col min="8972" max="8972" width="1.7109375" style="107" customWidth="1"/>
    <col min="8973" max="8973" width="12.7109375" style="107" customWidth="1"/>
    <col min="8974" max="8974" width="1.7109375" style="107" customWidth="1"/>
    <col min="8975" max="8975" width="12.7109375" style="107" customWidth="1"/>
    <col min="8976" max="8976" width="1.7109375" style="107" customWidth="1"/>
    <col min="8977" max="8977" width="12.7109375" style="107" customWidth="1"/>
    <col min="8978" max="8978" width="1.7109375" style="107" customWidth="1"/>
    <col min="8979" max="8979" width="12.7109375" style="107" customWidth="1"/>
    <col min="8980" max="8980" width="1.7109375" style="107" customWidth="1"/>
    <col min="8981" max="8981" width="12.7109375" style="107" customWidth="1"/>
    <col min="8982" max="8982" width="1.7109375" style="107" customWidth="1"/>
    <col min="8983" max="8983" width="12.7109375" style="107" customWidth="1"/>
    <col min="8984" max="8984" width="1.7109375" style="107" customWidth="1"/>
    <col min="8985" max="8985" width="12.7109375" style="107" customWidth="1"/>
    <col min="8986" max="8986" width="1.7109375" style="107" customWidth="1"/>
    <col min="8987" max="8987" width="12.7109375" style="107" customWidth="1"/>
    <col min="8988" max="8988" width="1.7109375" style="107" customWidth="1"/>
    <col min="8989" max="8989" width="12.7109375" style="107" customWidth="1"/>
    <col min="8990" max="8990" width="1.7109375" style="107" customWidth="1"/>
    <col min="8991" max="8991" width="12.7109375" style="107" customWidth="1"/>
    <col min="8992" max="8992" width="1.7109375" style="107" customWidth="1"/>
    <col min="8993" max="8993" width="12.7109375" style="107" customWidth="1"/>
    <col min="8994" max="8994" width="3.7109375" style="107" customWidth="1"/>
    <col min="8995" max="8995" width="12.140625" style="107" customWidth="1"/>
    <col min="8996" max="8996" width="1.7109375" style="107" customWidth="1"/>
    <col min="8997" max="9216" width="11.42578125" style="107"/>
    <col min="9217" max="9218" width="6.7109375" style="107" customWidth="1"/>
    <col min="9219" max="9219" width="12.7109375" style="107" customWidth="1"/>
    <col min="9220" max="9220" width="1.7109375" style="107" customWidth="1"/>
    <col min="9221" max="9221" width="12.7109375" style="107" customWidth="1"/>
    <col min="9222" max="9222" width="1.7109375" style="107" customWidth="1"/>
    <col min="9223" max="9223" width="12.7109375" style="107" customWidth="1"/>
    <col min="9224" max="9224" width="1.7109375" style="107" customWidth="1"/>
    <col min="9225" max="9225" width="12.7109375" style="107" customWidth="1"/>
    <col min="9226" max="9226" width="1.7109375" style="107" customWidth="1"/>
    <col min="9227" max="9227" width="12.7109375" style="107" customWidth="1"/>
    <col min="9228" max="9228" width="1.7109375" style="107" customWidth="1"/>
    <col min="9229" max="9229" width="12.7109375" style="107" customWidth="1"/>
    <col min="9230" max="9230" width="1.7109375" style="107" customWidth="1"/>
    <col min="9231" max="9231" width="12.7109375" style="107" customWidth="1"/>
    <col min="9232" max="9232" width="1.7109375" style="107" customWidth="1"/>
    <col min="9233" max="9233" width="12.7109375" style="107" customWidth="1"/>
    <col min="9234" max="9234" width="1.7109375" style="107" customWidth="1"/>
    <col min="9235" max="9235" width="12.7109375" style="107" customWidth="1"/>
    <col min="9236" max="9236" width="1.7109375" style="107" customWidth="1"/>
    <col min="9237" max="9237" width="12.7109375" style="107" customWidth="1"/>
    <col min="9238" max="9238" width="1.7109375" style="107" customWidth="1"/>
    <col min="9239" max="9239" width="12.7109375" style="107" customWidth="1"/>
    <col min="9240" max="9240" width="1.7109375" style="107" customWidth="1"/>
    <col min="9241" max="9241" width="12.7109375" style="107" customWidth="1"/>
    <col min="9242" max="9242" width="1.7109375" style="107" customWidth="1"/>
    <col min="9243" max="9243" width="12.7109375" style="107" customWidth="1"/>
    <col min="9244" max="9244" width="1.7109375" style="107" customWidth="1"/>
    <col min="9245" max="9245" width="12.7109375" style="107" customWidth="1"/>
    <col min="9246" max="9246" width="1.7109375" style="107" customWidth="1"/>
    <col min="9247" max="9247" width="12.7109375" style="107" customWidth="1"/>
    <col min="9248" max="9248" width="1.7109375" style="107" customWidth="1"/>
    <col min="9249" max="9249" width="12.7109375" style="107" customWidth="1"/>
    <col min="9250" max="9250" width="3.7109375" style="107" customWidth="1"/>
    <col min="9251" max="9251" width="12.140625" style="107" customWidth="1"/>
    <col min="9252" max="9252" width="1.7109375" style="107" customWidth="1"/>
    <col min="9253" max="9472" width="11.42578125" style="107"/>
    <col min="9473" max="9474" width="6.7109375" style="107" customWidth="1"/>
    <col min="9475" max="9475" width="12.7109375" style="107" customWidth="1"/>
    <col min="9476" max="9476" width="1.7109375" style="107" customWidth="1"/>
    <col min="9477" max="9477" width="12.7109375" style="107" customWidth="1"/>
    <col min="9478" max="9478" width="1.7109375" style="107" customWidth="1"/>
    <col min="9479" max="9479" width="12.7109375" style="107" customWidth="1"/>
    <col min="9480" max="9480" width="1.7109375" style="107" customWidth="1"/>
    <col min="9481" max="9481" width="12.7109375" style="107" customWidth="1"/>
    <col min="9482" max="9482" width="1.7109375" style="107" customWidth="1"/>
    <col min="9483" max="9483" width="12.7109375" style="107" customWidth="1"/>
    <col min="9484" max="9484" width="1.7109375" style="107" customWidth="1"/>
    <col min="9485" max="9485" width="12.7109375" style="107" customWidth="1"/>
    <col min="9486" max="9486" width="1.7109375" style="107" customWidth="1"/>
    <col min="9487" max="9487" width="12.7109375" style="107" customWidth="1"/>
    <col min="9488" max="9488" width="1.7109375" style="107" customWidth="1"/>
    <col min="9489" max="9489" width="12.7109375" style="107" customWidth="1"/>
    <col min="9490" max="9490" width="1.7109375" style="107" customWidth="1"/>
    <col min="9491" max="9491" width="12.7109375" style="107" customWidth="1"/>
    <col min="9492" max="9492" width="1.7109375" style="107" customWidth="1"/>
    <col min="9493" max="9493" width="12.7109375" style="107" customWidth="1"/>
    <col min="9494" max="9494" width="1.7109375" style="107" customWidth="1"/>
    <col min="9495" max="9495" width="12.7109375" style="107" customWidth="1"/>
    <col min="9496" max="9496" width="1.7109375" style="107" customWidth="1"/>
    <col min="9497" max="9497" width="12.7109375" style="107" customWidth="1"/>
    <col min="9498" max="9498" width="1.7109375" style="107" customWidth="1"/>
    <col min="9499" max="9499" width="12.7109375" style="107" customWidth="1"/>
    <col min="9500" max="9500" width="1.7109375" style="107" customWidth="1"/>
    <col min="9501" max="9501" width="12.7109375" style="107" customWidth="1"/>
    <col min="9502" max="9502" width="1.7109375" style="107" customWidth="1"/>
    <col min="9503" max="9503" width="12.7109375" style="107" customWidth="1"/>
    <col min="9504" max="9504" width="1.7109375" style="107" customWidth="1"/>
    <col min="9505" max="9505" width="12.7109375" style="107" customWidth="1"/>
    <col min="9506" max="9506" width="3.7109375" style="107" customWidth="1"/>
    <col min="9507" max="9507" width="12.140625" style="107" customWidth="1"/>
    <col min="9508" max="9508" width="1.7109375" style="107" customWidth="1"/>
    <col min="9509" max="9728" width="11.42578125" style="107"/>
    <col min="9729" max="9730" width="6.7109375" style="107" customWidth="1"/>
    <col min="9731" max="9731" width="12.7109375" style="107" customWidth="1"/>
    <col min="9732" max="9732" width="1.7109375" style="107" customWidth="1"/>
    <col min="9733" max="9733" width="12.7109375" style="107" customWidth="1"/>
    <col min="9734" max="9734" width="1.7109375" style="107" customWidth="1"/>
    <col min="9735" max="9735" width="12.7109375" style="107" customWidth="1"/>
    <col min="9736" max="9736" width="1.7109375" style="107" customWidth="1"/>
    <col min="9737" max="9737" width="12.7109375" style="107" customWidth="1"/>
    <col min="9738" max="9738" width="1.7109375" style="107" customWidth="1"/>
    <col min="9739" max="9739" width="12.7109375" style="107" customWidth="1"/>
    <col min="9740" max="9740" width="1.7109375" style="107" customWidth="1"/>
    <col min="9741" max="9741" width="12.7109375" style="107" customWidth="1"/>
    <col min="9742" max="9742" width="1.7109375" style="107" customWidth="1"/>
    <col min="9743" max="9743" width="12.7109375" style="107" customWidth="1"/>
    <col min="9744" max="9744" width="1.7109375" style="107" customWidth="1"/>
    <col min="9745" max="9745" width="12.7109375" style="107" customWidth="1"/>
    <col min="9746" max="9746" width="1.7109375" style="107" customWidth="1"/>
    <col min="9747" max="9747" width="12.7109375" style="107" customWidth="1"/>
    <col min="9748" max="9748" width="1.7109375" style="107" customWidth="1"/>
    <col min="9749" max="9749" width="12.7109375" style="107" customWidth="1"/>
    <col min="9750" max="9750" width="1.7109375" style="107" customWidth="1"/>
    <col min="9751" max="9751" width="12.7109375" style="107" customWidth="1"/>
    <col min="9752" max="9752" width="1.7109375" style="107" customWidth="1"/>
    <col min="9753" max="9753" width="12.7109375" style="107" customWidth="1"/>
    <col min="9754" max="9754" width="1.7109375" style="107" customWidth="1"/>
    <col min="9755" max="9755" width="12.7109375" style="107" customWidth="1"/>
    <col min="9756" max="9756" width="1.7109375" style="107" customWidth="1"/>
    <col min="9757" max="9757" width="12.7109375" style="107" customWidth="1"/>
    <col min="9758" max="9758" width="1.7109375" style="107" customWidth="1"/>
    <col min="9759" max="9759" width="12.7109375" style="107" customWidth="1"/>
    <col min="9760" max="9760" width="1.7109375" style="107" customWidth="1"/>
    <col min="9761" max="9761" width="12.7109375" style="107" customWidth="1"/>
    <col min="9762" max="9762" width="3.7109375" style="107" customWidth="1"/>
    <col min="9763" max="9763" width="12.140625" style="107" customWidth="1"/>
    <col min="9764" max="9764" width="1.7109375" style="107" customWidth="1"/>
    <col min="9765" max="9984" width="11.42578125" style="107"/>
    <col min="9985" max="9986" width="6.7109375" style="107" customWidth="1"/>
    <col min="9987" max="9987" width="12.7109375" style="107" customWidth="1"/>
    <col min="9988" max="9988" width="1.7109375" style="107" customWidth="1"/>
    <col min="9989" max="9989" width="12.7109375" style="107" customWidth="1"/>
    <col min="9990" max="9990" width="1.7109375" style="107" customWidth="1"/>
    <col min="9991" max="9991" width="12.7109375" style="107" customWidth="1"/>
    <col min="9992" max="9992" width="1.7109375" style="107" customWidth="1"/>
    <col min="9993" max="9993" width="12.7109375" style="107" customWidth="1"/>
    <col min="9994" max="9994" width="1.7109375" style="107" customWidth="1"/>
    <col min="9995" max="9995" width="12.7109375" style="107" customWidth="1"/>
    <col min="9996" max="9996" width="1.7109375" style="107" customWidth="1"/>
    <col min="9997" max="9997" width="12.7109375" style="107" customWidth="1"/>
    <col min="9998" max="9998" width="1.7109375" style="107" customWidth="1"/>
    <col min="9999" max="9999" width="12.7109375" style="107" customWidth="1"/>
    <col min="10000" max="10000" width="1.7109375" style="107" customWidth="1"/>
    <col min="10001" max="10001" width="12.7109375" style="107" customWidth="1"/>
    <col min="10002" max="10002" width="1.7109375" style="107" customWidth="1"/>
    <col min="10003" max="10003" width="12.7109375" style="107" customWidth="1"/>
    <col min="10004" max="10004" width="1.7109375" style="107" customWidth="1"/>
    <col min="10005" max="10005" width="12.7109375" style="107" customWidth="1"/>
    <col min="10006" max="10006" width="1.7109375" style="107" customWidth="1"/>
    <col min="10007" max="10007" width="12.7109375" style="107" customWidth="1"/>
    <col min="10008" max="10008" width="1.7109375" style="107" customWidth="1"/>
    <col min="10009" max="10009" width="12.7109375" style="107" customWidth="1"/>
    <col min="10010" max="10010" width="1.7109375" style="107" customWidth="1"/>
    <col min="10011" max="10011" width="12.7109375" style="107" customWidth="1"/>
    <col min="10012" max="10012" width="1.7109375" style="107" customWidth="1"/>
    <col min="10013" max="10013" width="12.7109375" style="107" customWidth="1"/>
    <col min="10014" max="10014" width="1.7109375" style="107" customWidth="1"/>
    <col min="10015" max="10015" width="12.7109375" style="107" customWidth="1"/>
    <col min="10016" max="10016" width="1.7109375" style="107" customWidth="1"/>
    <col min="10017" max="10017" width="12.7109375" style="107" customWidth="1"/>
    <col min="10018" max="10018" width="3.7109375" style="107" customWidth="1"/>
    <col min="10019" max="10019" width="12.140625" style="107" customWidth="1"/>
    <col min="10020" max="10020" width="1.7109375" style="107" customWidth="1"/>
    <col min="10021" max="10240" width="11.42578125" style="107"/>
    <col min="10241" max="10242" width="6.7109375" style="107" customWidth="1"/>
    <col min="10243" max="10243" width="12.7109375" style="107" customWidth="1"/>
    <col min="10244" max="10244" width="1.7109375" style="107" customWidth="1"/>
    <col min="10245" max="10245" width="12.7109375" style="107" customWidth="1"/>
    <col min="10246" max="10246" width="1.7109375" style="107" customWidth="1"/>
    <col min="10247" max="10247" width="12.7109375" style="107" customWidth="1"/>
    <col min="10248" max="10248" width="1.7109375" style="107" customWidth="1"/>
    <col min="10249" max="10249" width="12.7109375" style="107" customWidth="1"/>
    <col min="10250" max="10250" width="1.7109375" style="107" customWidth="1"/>
    <col min="10251" max="10251" width="12.7109375" style="107" customWidth="1"/>
    <col min="10252" max="10252" width="1.7109375" style="107" customWidth="1"/>
    <col min="10253" max="10253" width="12.7109375" style="107" customWidth="1"/>
    <col min="10254" max="10254" width="1.7109375" style="107" customWidth="1"/>
    <col min="10255" max="10255" width="12.7109375" style="107" customWidth="1"/>
    <col min="10256" max="10256" width="1.7109375" style="107" customWidth="1"/>
    <col min="10257" max="10257" width="12.7109375" style="107" customWidth="1"/>
    <col min="10258" max="10258" width="1.7109375" style="107" customWidth="1"/>
    <col min="10259" max="10259" width="12.7109375" style="107" customWidth="1"/>
    <col min="10260" max="10260" width="1.7109375" style="107" customWidth="1"/>
    <col min="10261" max="10261" width="12.7109375" style="107" customWidth="1"/>
    <col min="10262" max="10262" width="1.7109375" style="107" customWidth="1"/>
    <col min="10263" max="10263" width="12.7109375" style="107" customWidth="1"/>
    <col min="10264" max="10264" width="1.7109375" style="107" customWidth="1"/>
    <col min="10265" max="10265" width="12.7109375" style="107" customWidth="1"/>
    <col min="10266" max="10266" width="1.7109375" style="107" customWidth="1"/>
    <col min="10267" max="10267" width="12.7109375" style="107" customWidth="1"/>
    <col min="10268" max="10268" width="1.7109375" style="107" customWidth="1"/>
    <col min="10269" max="10269" width="12.7109375" style="107" customWidth="1"/>
    <col min="10270" max="10270" width="1.7109375" style="107" customWidth="1"/>
    <col min="10271" max="10271" width="12.7109375" style="107" customWidth="1"/>
    <col min="10272" max="10272" width="1.7109375" style="107" customWidth="1"/>
    <col min="10273" max="10273" width="12.7109375" style="107" customWidth="1"/>
    <col min="10274" max="10274" width="3.7109375" style="107" customWidth="1"/>
    <col min="10275" max="10275" width="12.140625" style="107" customWidth="1"/>
    <col min="10276" max="10276" width="1.7109375" style="107" customWidth="1"/>
    <col min="10277" max="10496" width="11.42578125" style="107"/>
    <col min="10497" max="10498" width="6.7109375" style="107" customWidth="1"/>
    <col min="10499" max="10499" width="12.7109375" style="107" customWidth="1"/>
    <col min="10500" max="10500" width="1.7109375" style="107" customWidth="1"/>
    <col min="10501" max="10501" width="12.7109375" style="107" customWidth="1"/>
    <col min="10502" max="10502" width="1.7109375" style="107" customWidth="1"/>
    <col min="10503" max="10503" width="12.7109375" style="107" customWidth="1"/>
    <col min="10504" max="10504" width="1.7109375" style="107" customWidth="1"/>
    <col min="10505" max="10505" width="12.7109375" style="107" customWidth="1"/>
    <col min="10506" max="10506" width="1.7109375" style="107" customWidth="1"/>
    <col min="10507" max="10507" width="12.7109375" style="107" customWidth="1"/>
    <col min="10508" max="10508" width="1.7109375" style="107" customWidth="1"/>
    <col min="10509" max="10509" width="12.7109375" style="107" customWidth="1"/>
    <col min="10510" max="10510" width="1.7109375" style="107" customWidth="1"/>
    <col min="10511" max="10511" width="12.7109375" style="107" customWidth="1"/>
    <col min="10512" max="10512" width="1.7109375" style="107" customWidth="1"/>
    <col min="10513" max="10513" width="12.7109375" style="107" customWidth="1"/>
    <col min="10514" max="10514" width="1.7109375" style="107" customWidth="1"/>
    <col min="10515" max="10515" width="12.7109375" style="107" customWidth="1"/>
    <col min="10516" max="10516" width="1.7109375" style="107" customWidth="1"/>
    <col min="10517" max="10517" width="12.7109375" style="107" customWidth="1"/>
    <col min="10518" max="10518" width="1.7109375" style="107" customWidth="1"/>
    <col min="10519" max="10519" width="12.7109375" style="107" customWidth="1"/>
    <col min="10520" max="10520" width="1.7109375" style="107" customWidth="1"/>
    <col min="10521" max="10521" width="12.7109375" style="107" customWidth="1"/>
    <col min="10522" max="10522" width="1.7109375" style="107" customWidth="1"/>
    <col min="10523" max="10523" width="12.7109375" style="107" customWidth="1"/>
    <col min="10524" max="10524" width="1.7109375" style="107" customWidth="1"/>
    <col min="10525" max="10525" width="12.7109375" style="107" customWidth="1"/>
    <col min="10526" max="10526" width="1.7109375" style="107" customWidth="1"/>
    <col min="10527" max="10527" width="12.7109375" style="107" customWidth="1"/>
    <col min="10528" max="10528" width="1.7109375" style="107" customWidth="1"/>
    <col min="10529" max="10529" width="12.7109375" style="107" customWidth="1"/>
    <col min="10530" max="10530" width="3.7109375" style="107" customWidth="1"/>
    <col min="10531" max="10531" width="12.140625" style="107" customWidth="1"/>
    <col min="10532" max="10532" width="1.7109375" style="107" customWidth="1"/>
    <col min="10533" max="10752" width="11.42578125" style="107"/>
    <col min="10753" max="10754" width="6.7109375" style="107" customWidth="1"/>
    <col min="10755" max="10755" width="12.7109375" style="107" customWidth="1"/>
    <col min="10756" max="10756" width="1.7109375" style="107" customWidth="1"/>
    <col min="10757" max="10757" width="12.7109375" style="107" customWidth="1"/>
    <col min="10758" max="10758" width="1.7109375" style="107" customWidth="1"/>
    <col min="10759" max="10759" width="12.7109375" style="107" customWidth="1"/>
    <col min="10760" max="10760" width="1.7109375" style="107" customWidth="1"/>
    <col min="10761" max="10761" width="12.7109375" style="107" customWidth="1"/>
    <col min="10762" max="10762" width="1.7109375" style="107" customWidth="1"/>
    <col min="10763" max="10763" width="12.7109375" style="107" customWidth="1"/>
    <col min="10764" max="10764" width="1.7109375" style="107" customWidth="1"/>
    <col min="10765" max="10765" width="12.7109375" style="107" customWidth="1"/>
    <col min="10766" max="10766" width="1.7109375" style="107" customWidth="1"/>
    <col min="10767" max="10767" width="12.7109375" style="107" customWidth="1"/>
    <col min="10768" max="10768" width="1.7109375" style="107" customWidth="1"/>
    <col min="10769" max="10769" width="12.7109375" style="107" customWidth="1"/>
    <col min="10770" max="10770" width="1.7109375" style="107" customWidth="1"/>
    <col min="10771" max="10771" width="12.7109375" style="107" customWidth="1"/>
    <col min="10772" max="10772" width="1.7109375" style="107" customWidth="1"/>
    <col min="10773" max="10773" width="12.7109375" style="107" customWidth="1"/>
    <col min="10774" max="10774" width="1.7109375" style="107" customWidth="1"/>
    <col min="10775" max="10775" width="12.7109375" style="107" customWidth="1"/>
    <col min="10776" max="10776" width="1.7109375" style="107" customWidth="1"/>
    <col min="10777" max="10777" width="12.7109375" style="107" customWidth="1"/>
    <col min="10778" max="10778" width="1.7109375" style="107" customWidth="1"/>
    <col min="10779" max="10779" width="12.7109375" style="107" customWidth="1"/>
    <col min="10780" max="10780" width="1.7109375" style="107" customWidth="1"/>
    <col min="10781" max="10781" width="12.7109375" style="107" customWidth="1"/>
    <col min="10782" max="10782" width="1.7109375" style="107" customWidth="1"/>
    <col min="10783" max="10783" width="12.7109375" style="107" customWidth="1"/>
    <col min="10784" max="10784" width="1.7109375" style="107" customWidth="1"/>
    <col min="10785" max="10785" width="12.7109375" style="107" customWidth="1"/>
    <col min="10786" max="10786" width="3.7109375" style="107" customWidth="1"/>
    <col min="10787" max="10787" width="12.140625" style="107" customWidth="1"/>
    <col min="10788" max="10788" width="1.7109375" style="107" customWidth="1"/>
    <col min="10789" max="11008" width="11.42578125" style="107"/>
    <col min="11009" max="11010" width="6.7109375" style="107" customWidth="1"/>
    <col min="11011" max="11011" width="12.7109375" style="107" customWidth="1"/>
    <col min="11012" max="11012" width="1.7109375" style="107" customWidth="1"/>
    <col min="11013" max="11013" width="12.7109375" style="107" customWidth="1"/>
    <col min="11014" max="11014" width="1.7109375" style="107" customWidth="1"/>
    <col min="11015" max="11015" width="12.7109375" style="107" customWidth="1"/>
    <col min="11016" max="11016" width="1.7109375" style="107" customWidth="1"/>
    <col min="11017" max="11017" width="12.7109375" style="107" customWidth="1"/>
    <col min="11018" max="11018" width="1.7109375" style="107" customWidth="1"/>
    <col min="11019" max="11019" width="12.7109375" style="107" customWidth="1"/>
    <col min="11020" max="11020" width="1.7109375" style="107" customWidth="1"/>
    <col min="11021" max="11021" width="12.7109375" style="107" customWidth="1"/>
    <col min="11022" max="11022" width="1.7109375" style="107" customWidth="1"/>
    <col min="11023" max="11023" width="12.7109375" style="107" customWidth="1"/>
    <col min="11024" max="11024" width="1.7109375" style="107" customWidth="1"/>
    <col min="11025" max="11025" width="12.7109375" style="107" customWidth="1"/>
    <col min="11026" max="11026" width="1.7109375" style="107" customWidth="1"/>
    <col min="11027" max="11027" width="12.7109375" style="107" customWidth="1"/>
    <col min="11028" max="11028" width="1.7109375" style="107" customWidth="1"/>
    <col min="11029" max="11029" width="12.7109375" style="107" customWidth="1"/>
    <col min="11030" max="11030" width="1.7109375" style="107" customWidth="1"/>
    <col min="11031" max="11031" width="12.7109375" style="107" customWidth="1"/>
    <col min="11032" max="11032" width="1.7109375" style="107" customWidth="1"/>
    <col min="11033" max="11033" width="12.7109375" style="107" customWidth="1"/>
    <col min="11034" max="11034" width="1.7109375" style="107" customWidth="1"/>
    <col min="11035" max="11035" width="12.7109375" style="107" customWidth="1"/>
    <col min="11036" max="11036" width="1.7109375" style="107" customWidth="1"/>
    <col min="11037" max="11037" width="12.7109375" style="107" customWidth="1"/>
    <col min="11038" max="11038" width="1.7109375" style="107" customWidth="1"/>
    <col min="11039" max="11039" width="12.7109375" style="107" customWidth="1"/>
    <col min="11040" max="11040" width="1.7109375" style="107" customWidth="1"/>
    <col min="11041" max="11041" width="12.7109375" style="107" customWidth="1"/>
    <col min="11042" max="11042" width="3.7109375" style="107" customWidth="1"/>
    <col min="11043" max="11043" width="12.140625" style="107" customWidth="1"/>
    <col min="11044" max="11044" width="1.7109375" style="107" customWidth="1"/>
    <col min="11045" max="11264" width="11.42578125" style="107"/>
    <col min="11265" max="11266" width="6.7109375" style="107" customWidth="1"/>
    <col min="11267" max="11267" width="12.7109375" style="107" customWidth="1"/>
    <col min="11268" max="11268" width="1.7109375" style="107" customWidth="1"/>
    <col min="11269" max="11269" width="12.7109375" style="107" customWidth="1"/>
    <col min="11270" max="11270" width="1.7109375" style="107" customWidth="1"/>
    <col min="11271" max="11271" width="12.7109375" style="107" customWidth="1"/>
    <col min="11272" max="11272" width="1.7109375" style="107" customWidth="1"/>
    <col min="11273" max="11273" width="12.7109375" style="107" customWidth="1"/>
    <col min="11274" max="11274" width="1.7109375" style="107" customWidth="1"/>
    <col min="11275" max="11275" width="12.7109375" style="107" customWidth="1"/>
    <col min="11276" max="11276" width="1.7109375" style="107" customWidth="1"/>
    <col min="11277" max="11277" width="12.7109375" style="107" customWidth="1"/>
    <col min="11278" max="11278" width="1.7109375" style="107" customWidth="1"/>
    <col min="11279" max="11279" width="12.7109375" style="107" customWidth="1"/>
    <col min="11280" max="11280" width="1.7109375" style="107" customWidth="1"/>
    <col min="11281" max="11281" width="12.7109375" style="107" customWidth="1"/>
    <col min="11282" max="11282" width="1.7109375" style="107" customWidth="1"/>
    <col min="11283" max="11283" width="12.7109375" style="107" customWidth="1"/>
    <col min="11284" max="11284" width="1.7109375" style="107" customWidth="1"/>
    <col min="11285" max="11285" width="12.7109375" style="107" customWidth="1"/>
    <col min="11286" max="11286" width="1.7109375" style="107" customWidth="1"/>
    <col min="11287" max="11287" width="12.7109375" style="107" customWidth="1"/>
    <col min="11288" max="11288" width="1.7109375" style="107" customWidth="1"/>
    <col min="11289" max="11289" width="12.7109375" style="107" customWidth="1"/>
    <col min="11290" max="11290" width="1.7109375" style="107" customWidth="1"/>
    <col min="11291" max="11291" width="12.7109375" style="107" customWidth="1"/>
    <col min="11292" max="11292" width="1.7109375" style="107" customWidth="1"/>
    <col min="11293" max="11293" width="12.7109375" style="107" customWidth="1"/>
    <col min="11294" max="11294" width="1.7109375" style="107" customWidth="1"/>
    <col min="11295" max="11295" width="12.7109375" style="107" customWidth="1"/>
    <col min="11296" max="11296" width="1.7109375" style="107" customWidth="1"/>
    <col min="11297" max="11297" width="12.7109375" style="107" customWidth="1"/>
    <col min="11298" max="11298" width="3.7109375" style="107" customWidth="1"/>
    <col min="11299" max="11299" width="12.140625" style="107" customWidth="1"/>
    <col min="11300" max="11300" width="1.7109375" style="107" customWidth="1"/>
    <col min="11301" max="11520" width="11.42578125" style="107"/>
    <col min="11521" max="11522" width="6.7109375" style="107" customWidth="1"/>
    <col min="11523" max="11523" width="12.7109375" style="107" customWidth="1"/>
    <col min="11524" max="11524" width="1.7109375" style="107" customWidth="1"/>
    <col min="11525" max="11525" width="12.7109375" style="107" customWidth="1"/>
    <col min="11526" max="11526" width="1.7109375" style="107" customWidth="1"/>
    <col min="11527" max="11527" width="12.7109375" style="107" customWidth="1"/>
    <col min="11528" max="11528" width="1.7109375" style="107" customWidth="1"/>
    <col min="11529" max="11529" width="12.7109375" style="107" customWidth="1"/>
    <col min="11530" max="11530" width="1.7109375" style="107" customWidth="1"/>
    <col min="11531" max="11531" width="12.7109375" style="107" customWidth="1"/>
    <col min="11532" max="11532" width="1.7109375" style="107" customWidth="1"/>
    <col min="11533" max="11533" width="12.7109375" style="107" customWidth="1"/>
    <col min="11534" max="11534" width="1.7109375" style="107" customWidth="1"/>
    <col min="11535" max="11535" width="12.7109375" style="107" customWidth="1"/>
    <col min="11536" max="11536" width="1.7109375" style="107" customWidth="1"/>
    <col min="11537" max="11537" width="12.7109375" style="107" customWidth="1"/>
    <col min="11538" max="11538" width="1.7109375" style="107" customWidth="1"/>
    <col min="11539" max="11539" width="12.7109375" style="107" customWidth="1"/>
    <col min="11540" max="11540" width="1.7109375" style="107" customWidth="1"/>
    <col min="11541" max="11541" width="12.7109375" style="107" customWidth="1"/>
    <col min="11542" max="11542" width="1.7109375" style="107" customWidth="1"/>
    <col min="11543" max="11543" width="12.7109375" style="107" customWidth="1"/>
    <col min="11544" max="11544" width="1.7109375" style="107" customWidth="1"/>
    <col min="11545" max="11545" width="12.7109375" style="107" customWidth="1"/>
    <col min="11546" max="11546" width="1.7109375" style="107" customWidth="1"/>
    <col min="11547" max="11547" width="12.7109375" style="107" customWidth="1"/>
    <col min="11548" max="11548" width="1.7109375" style="107" customWidth="1"/>
    <col min="11549" max="11549" width="12.7109375" style="107" customWidth="1"/>
    <col min="11550" max="11550" width="1.7109375" style="107" customWidth="1"/>
    <col min="11551" max="11551" width="12.7109375" style="107" customWidth="1"/>
    <col min="11552" max="11552" width="1.7109375" style="107" customWidth="1"/>
    <col min="11553" max="11553" width="12.7109375" style="107" customWidth="1"/>
    <col min="11554" max="11554" width="3.7109375" style="107" customWidth="1"/>
    <col min="11555" max="11555" width="12.140625" style="107" customWidth="1"/>
    <col min="11556" max="11556" width="1.7109375" style="107" customWidth="1"/>
    <col min="11557" max="11776" width="11.42578125" style="107"/>
    <col min="11777" max="11778" width="6.7109375" style="107" customWidth="1"/>
    <col min="11779" max="11779" width="12.7109375" style="107" customWidth="1"/>
    <col min="11780" max="11780" width="1.7109375" style="107" customWidth="1"/>
    <col min="11781" max="11781" width="12.7109375" style="107" customWidth="1"/>
    <col min="11782" max="11782" width="1.7109375" style="107" customWidth="1"/>
    <col min="11783" max="11783" width="12.7109375" style="107" customWidth="1"/>
    <col min="11784" max="11784" width="1.7109375" style="107" customWidth="1"/>
    <col min="11785" max="11785" width="12.7109375" style="107" customWidth="1"/>
    <col min="11786" max="11786" width="1.7109375" style="107" customWidth="1"/>
    <col min="11787" max="11787" width="12.7109375" style="107" customWidth="1"/>
    <col min="11788" max="11788" width="1.7109375" style="107" customWidth="1"/>
    <col min="11789" max="11789" width="12.7109375" style="107" customWidth="1"/>
    <col min="11790" max="11790" width="1.7109375" style="107" customWidth="1"/>
    <col min="11791" max="11791" width="12.7109375" style="107" customWidth="1"/>
    <col min="11792" max="11792" width="1.7109375" style="107" customWidth="1"/>
    <col min="11793" max="11793" width="12.7109375" style="107" customWidth="1"/>
    <col min="11794" max="11794" width="1.7109375" style="107" customWidth="1"/>
    <col min="11795" max="11795" width="12.7109375" style="107" customWidth="1"/>
    <col min="11796" max="11796" width="1.7109375" style="107" customWidth="1"/>
    <col min="11797" max="11797" width="12.7109375" style="107" customWidth="1"/>
    <col min="11798" max="11798" width="1.7109375" style="107" customWidth="1"/>
    <col min="11799" max="11799" width="12.7109375" style="107" customWidth="1"/>
    <col min="11800" max="11800" width="1.7109375" style="107" customWidth="1"/>
    <col min="11801" max="11801" width="12.7109375" style="107" customWidth="1"/>
    <col min="11802" max="11802" width="1.7109375" style="107" customWidth="1"/>
    <col min="11803" max="11803" width="12.7109375" style="107" customWidth="1"/>
    <col min="11804" max="11804" width="1.7109375" style="107" customWidth="1"/>
    <col min="11805" max="11805" width="12.7109375" style="107" customWidth="1"/>
    <col min="11806" max="11806" width="1.7109375" style="107" customWidth="1"/>
    <col min="11807" max="11807" width="12.7109375" style="107" customWidth="1"/>
    <col min="11808" max="11808" width="1.7109375" style="107" customWidth="1"/>
    <col min="11809" max="11809" width="12.7109375" style="107" customWidth="1"/>
    <col min="11810" max="11810" width="3.7109375" style="107" customWidth="1"/>
    <col min="11811" max="11811" width="12.140625" style="107" customWidth="1"/>
    <col min="11812" max="11812" width="1.7109375" style="107" customWidth="1"/>
    <col min="11813" max="12032" width="11.42578125" style="107"/>
    <col min="12033" max="12034" width="6.7109375" style="107" customWidth="1"/>
    <col min="12035" max="12035" width="12.7109375" style="107" customWidth="1"/>
    <col min="12036" max="12036" width="1.7109375" style="107" customWidth="1"/>
    <col min="12037" max="12037" width="12.7109375" style="107" customWidth="1"/>
    <col min="12038" max="12038" width="1.7109375" style="107" customWidth="1"/>
    <col min="12039" max="12039" width="12.7109375" style="107" customWidth="1"/>
    <col min="12040" max="12040" width="1.7109375" style="107" customWidth="1"/>
    <col min="12041" max="12041" width="12.7109375" style="107" customWidth="1"/>
    <col min="12042" max="12042" width="1.7109375" style="107" customWidth="1"/>
    <col min="12043" max="12043" width="12.7109375" style="107" customWidth="1"/>
    <col min="12044" max="12044" width="1.7109375" style="107" customWidth="1"/>
    <col min="12045" max="12045" width="12.7109375" style="107" customWidth="1"/>
    <col min="12046" max="12046" width="1.7109375" style="107" customWidth="1"/>
    <col min="12047" max="12047" width="12.7109375" style="107" customWidth="1"/>
    <col min="12048" max="12048" width="1.7109375" style="107" customWidth="1"/>
    <col min="12049" max="12049" width="12.7109375" style="107" customWidth="1"/>
    <col min="12050" max="12050" width="1.7109375" style="107" customWidth="1"/>
    <col min="12051" max="12051" width="12.7109375" style="107" customWidth="1"/>
    <col min="12052" max="12052" width="1.7109375" style="107" customWidth="1"/>
    <col min="12053" max="12053" width="12.7109375" style="107" customWidth="1"/>
    <col min="12054" max="12054" width="1.7109375" style="107" customWidth="1"/>
    <col min="12055" max="12055" width="12.7109375" style="107" customWidth="1"/>
    <col min="12056" max="12056" width="1.7109375" style="107" customWidth="1"/>
    <col min="12057" max="12057" width="12.7109375" style="107" customWidth="1"/>
    <col min="12058" max="12058" width="1.7109375" style="107" customWidth="1"/>
    <col min="12059" max="12059" width="12.7109375" style="107" customWidth="1"/>
    <col min="12060" max="12060" width="1.7109375" style="107" customWidth="1"/>
    <col min="12061" max="12061" width="12.7109375" style="107" customWidth="1"/>
    <col min="12062" max="12062" width="1.7109375" style="107" customWidth="1"/>
    <col min="12063" max="12063" width="12.7109375" style="107" customWidth="1"/>
    <col min="12064" max="12064" width="1.7109375" style="107" customWidth="1"/>
    <col min="12065" max="12065" width="12.7109375" style="107" customWidth="1"/>
    <col min="12066" max="12066" width="3.7109375" style="107" customWidth="1"/>
    <col min="12067" max="12067" width="12.140625" style="107" customWidth="1"/>
    <col min="12068" max="12068" width="1.7109375" style="107" customWidth="1"/>
    <col min="12069" max="12288" width="11.42578125" style="107"/>
    <col min="12289" max="12290" width="6.7109375" style="107" customWidth="1"/>
    <col min="12291" max="12291" width="12.7109375" style="107" customWidth="1"/>
    <col min="12292" max="12292" width="1.7109375" style="107" customWidth="1"/>
    <col min="12293" max="12293" width="12.7109375" style="107" customWidth="1"/>
    <col min="12294" max="12294" width="1.7109375" style="107" customWidth="1"/>
    <col min="12295" max="12295" width="12.7109375" style="107" customWidth="1"/>
    <col min="12296" max="12296" width="1.7109375" style="107" customWidth="1"/>
    <col min="12297" max="12297" width="12.7109375" style="107" customWidth="1"/>
    <col min="12298" max="12298" width="1.7109375" style="107" customWidth="1"/>
    <col min="12299" max="12299" width="12.7109375" style="107" customWidth="1"/>
    <col min="12300" max="12300" width="1.7109375" style="107" customWidth="1"/>
    <col min="12301" max="12301" width="12.7109375" style="107" customWidth="1"/>
    <col min="12302" max="12302" width="1.7109375" style="107" customWidth="1"/>
    <col min="12303" max="12303" width="12.7109375" style="107" customWidth="1"/>
    <col min="12304" max="12304" width="1.7109375" style="107" customWidth="1"/>
    <col min="12305" max="12305" width="12.7109375" style="107" customWidth="1"/>
    <col min="12306" max="12306" width="1.7109375" style="107" customWidth="1"/>
    <col min="12307" max="12307" width="12.7109375" style="107" customWidth="1"/>
    <col min="12308" max="12308" width="1.7109375" style="107" customWidth="1"/>
    <col min="12309" max="12309" width="12.7109375" style="107" customWidth="1"/>
    <col min="12310" max="12310" width="1.7109375" style="107" customWidth="1"/>
    <col min="12311" max="12311" width="12.7109375" style="107" customWidth="1"/>
    <col min="12312" max="12312" width="1.7109375" style="107" customWidth="1"/>
    <col min="12313" max="12313" width="12.7109375" style="107" customWidth="1"/>
    <col min="12314" max="12314" width="1.7109375" style="107" customWidth="1"/>
    <col min="12315" max="12315" width="12.7109375" style="107" customWidth="1"/>
    <col min="12316" max="12316" width="1.7109375" style="107" customWidth="1"/>
    <col min="12317" max="12317" width="12.7109375" style="107" customWidth="1"/>
    <col min="12318" max="12318" width="1.7109375" style="107" customWidth="1"/>
    <col min="12319" max="12319" width="12.7109375" style="107" customWidth="1"/>
    <col min="12320" max="12320" width="1.7109375" style="107" customWidth="1"/>
    <col min="12321" max="12321" width="12.7109375" style="107" customWidth="1"/>
    <col min="12322" max="12322" width="3.7109375" style="107" customWidth="1"/>
    <col min="12323" max="12323" width="12.140625" style="107" customWidth="1"/>
    <col min="12324" max="12324" width="1.7109375" style="107" customWidth="1"/>
    <col min="12325" max="12544" width="11.42578125" style="107"/>
    <col min="12545" max="12546" width="6.7109375" style="107" customWidth="1"/>
    <col min="12547" max="12547" width="12.7109375" style="107" customWidth="1"/>
    <col min="12548" max="12548" width="1.7109375" style="107" customWidth="1"/>
    <col min="12549" max="12549" width="12.7109375" style="107" customWidth="1"/>
    <col min="12550" max="12550" width="1.7109375" style="107" customWidth="1"/>
    <col min="12551" max="12551" width="12.7109375" style="107" customWidth="1"/>
    <col min="12552" max="12552" width="1.7109375" style="107" customWidth="1"/>
    <col min="12553" max="12553" width="12.7109375" style="107" customWidth="1"/>
    <col min="12554" max="12554" width="1.7109375" style="107" customWidth="1"/>
    <col min="12555" max="12555" width="12.7109375" style="107" customWidth="1"/>
    <col min="12556" max="12556" width="1.7109375" style="107" customWidth="1"/>
    <col min="12557" max="12557" width="12.7109375" style="107" customWidth="1"/>
    <col min="12558" max="12558" width="1.7109375" style="107" customWidth="1"/>
    <col min="12559" max="12559" width="12.7109375" style="107" customWidth="1"/>
    <col min="12560" max="12560" width="1.7109375" style="107" customWidth="1"/>
    <col min="12561" max="12561" width="12.7109375" style="107" customWidth="1"/>
    <col min="12562" max="12562" width="1.7109375" style="107" customWidth="1"/>
    <col min="12563" max="12563" width="12.7109375" style="107" customWidth="1"/>
    <col min="12564" max="12564" width="1.7109375" style="107" customWidth="1"/>
    <col min="12565" max="12565" width="12.7109375" style="107" customWidth="1"/>
    <col min="12566" max="12566" width="1.7109375" style="107" customWidth="1"/>
    <col min="12567" max="12567" width="12.7109375" style="107" customWidth="1"/>
    <col min="12568" max="12568" width="1.7109375" style="107" customWidth="1"/>
    <col min="12569" max="12569" width="12.7109375" style="107" customWidth="1"/>
    <col min="12570" max="12570" width="1.7109375" style="107" customWidth="1"/>
    <col min="12571" max="12571" width="12.7109375" style="107" customWidth="1"/>
    <col min="12572" max="12572" width="1.7109375" style="107" customWidth="1"/>
    <col min="12573" max="12573" width="12.7109375" style="107" customWidth="1"/>
    <col min="12574" max="12574" width="1.7109375" style="107" customWidth="1"/>
    <col min="12575" max="12575" width="12.7109375" style="107" customWidth="1"/>
    <col min="12576" max="12576" width="1.7109375" style="107" customWidth="1"/>
    <col min="12577" max="12577" width="12.7109375" style="107" customWidth="1"/>
    <col min="12578" max="12578" width="3.7109375" style="107" customWidth="1"/>
    <col min="12579" max="12579" width="12.140625" style="107" customWidth="1"/>
    <col min="12580" max="12580" width="1.7109375" style="107" customWidth="1"/>
    <col min="12581" max="12800" width="11.42578125" style="107"/>
    <col min="12801" max="12802" width="6.7109375" style="107" customWidth="1"/>
    <col min="12803" max="12803" width="12.7109375" style="107" customWidth="1"/>
    <col min="12804" max="12804" width="1.7109375" style="107" customWidth="1"/>
    <col min="12805" max="12805" width="12.7109375" style="107" customWidth="1"/>
    <col min="12806" max="12806" width="1.7109375" style="107" customWidth="1"/>
    <col min="12807" max="12807" width="12.7109375" style="107" customWidth="1"/>
    <col min="12808" max="12808" width="1.7109375" style="107" customWidth="1"/>
    <col min="12809" max="12809" width="12.7109375" style="107" customWidth="1"/>
    <col min="12810" max="12810" width="1.7109375" style="107" customWidth="1"/>
    <col min="12811" max="12811" width="12.7109375" style="107" customWidth="1"/>
    <col min="12812" max="12812" width="1.7109375" style="107" customWidth="1"/>
    <col min="12813" max="12813" width="12.7109375" style="107" customWidth="1"/>
    <col min="12814" max="12814" width="1.7109375" style="107" customWidth="1"/>
    <col min="12815" max="12815" width="12.7109375" style="107" customWidth="1"/>
    <col min="12816" max="12816" width="1.7109375" style="107" customWidth="1"/>
    <col min="12817" max="12817" width="12.7109375" style="107" customWidth="1"/>
    <col min="12818" max="12818" width="1.7109375" style="107" customWidth="1"/>
    <col min="12819" max="12819" width="12.7109375" style="107" customWidth="1"/>
    <col min="12820" max="12820" width="1.7109375" style="107" customWidth="1"/>
    <col min="12821" max="12821" width="12.7109375" style="107" customWidth="1"/>
    <col min="12822" max="12822" width="1.7109375" style="107" customWidth="1"/>
    <col min="12823" max="12823" width="12.7109375" style="107" customWidth="1"/>
    <col min="12824" max="12824" width="1.7109375" style="107" customWidth="1"/>
    <col min="12825" max="12825" width="12.7109375" style="107" customWidth="1"/>
    <col min="12826" max="12826" width="1.7109375" style="107" customWidth="1"/>
    <col min="12827" max="12827" width="12.7109375" style="107" customWidth="1"/>
    <col min="12828" max="12828" width="1.7109375" style="107" customWidth="1"/>
    <col min="12829" max="12829" width="12.7109375" style="107" customWidth="1"/>
    <col min="12830" max="12830" width="1.7109375" style="107" customWidth="1"/>
    <col min="12831" max="12831" width="12.7109375" style="107" customWidth="1"/>
    <col min="12832" max="12832" width="1.7109375" style="107" customWidth="1"/>
    <col min="12833" max="12833" width="12.7109375" style="107" customWidth="1"/>
    <col min="12834" max="12834" width="3.7109375" style="107" customWidth="1"/>
    <col min="12835" max="12835" width="12.140625" style="107" customWidth="1"/>
    <col min="12836" max="12836" width="1.7109375" style="107" customWidth="1"/>
    <col min="12837" max="13056" width="11.42578125" style="107"/>
    <col min="13057" max="13058" width="6.7109375" style="107" customWidth="1"/>
    <col min="13059" max="13059" width="12.7109375" style="107" customWidth="1"/>
    <col min="13060" max="13060" width="1.7109375" style="107" customWidth="1"/>
    <col min="13061" max="13061" width="12.7109375" style="107" customWidth="1"/>
    <col min="13062" max="13062" width="1.7109375" style="107" customWidth="1"/>
    <col min="13063" max="13063" width="12.7109375" style="107" customWidth="1"/>
    <col min="13064" max="13064" width="1.7109375" style="107" customWidth="1"/>
    <col min="13065" max="13065" width="12.7109375" style="107" customWidth="1"/>
    <col min="13066" max="13066" width="1.7109375" style="107" customWidth="1"/>
    <col min="13067" max="13067" width="12.7109375" style="107" customWidth="1"/>
    <col min="13068" max="13068" width="1.7109375" style="107" customWidth="1"/>
    <col min="13069" max="13069" width="12.7109375" style="107" customWidth="1"/>
    <col min="13070" max="13070" width="1.7109375" style="107" customWidth="1"/>
    <col min="13071" max="13071" width="12.7109375" style="107" customWidth="1"/>
    <col min="13072" max="13072" width="1.7109375" style="107" customWidth="1"/>
    <col min="13073" max="13073" width="12.7109375" style="107" customWidth="1"/>
    <col min="13074" max="13074" width="1.7109375" style="107" customWidth="1"/>
    <col min="13075" max="13075" width="12.7109375" style="107" customWidth="1"/>
    <col min="13076" max="13076" width="1.7109375" style="107" customWidth="1"/>
    <col min="13077" max="13077" width="12.7109375" style="107" customWidth="1"/>
    <col min="13078" max="13078" width="1.7109375" style="107" customWidth="1"/>
    <col min="13079" max="13079" width="12.7109375" style="107" customWidth="1"/>
    <col min="13080" max="13080" width="1.7109375" style="107" customWidth="1"/>
    <col min="13081" max="13081" width="12.7109375" style="107" customWidth="1"/>
    <col min="13082" max="13082" width="1.7109375" style="107" customWidth="1"/>
    <col min="13083" max="13083" width="12.7109375" style="107" customWidth="1"/>
    <col min="13084" max="13084" width="1.7109375" style="107" customWidth="1"/>
    <col min="13085" max="13085" width="12.7109375" style="107" customWidth="1"/>
    <col min="13086" max="13086" width="1.7109375" style="107" customWidth="1"/>
    <col min="13087" max="13087" width="12.7109375" style="107" customWidth="1"/>
    <col min="13088" max="13088" width="1.7109375" style="107" customWidth="1"/>
    <col min="13089" max="13089" width="12.7109375" style="107" customWidth="1"/>
    <col min="13090" max="13090" width="3.7109375" style="107" customWidth="1"/>
    <col min="13091" max="13091" width="12.140625" style="107" customWidth="1"/>
    <col min="13092" max="13092" width="1.7109375" style="107" customWidth="1"/>
    <col min="13093" max="13312" width="11.42578125" style="107"/>
    <col min="13313" max="13314" width="6.7109375" style="107" customWidth="1"/>
    <col min="13315" max="13315" width="12.7109375" style="107" customWidth="1"/>
    <col min="13316" max="13316" width="1.7109375" style="107" customWidth="1"/>
    <col min="13317" max="13317" width="12.7109375" style="107" customWidth="1"/>
    <col min="13318" max="13318" width="1.7109375" style="107" customWidth="1"/>
    <col min="13319" max="13319" width="12.7109375" style="107" customWidth="1"/>
    <col min="13320" max="13320" width="1.7109375" style="107" customWidth="1"/>
    <col min="13321" max="13321" width="12.7109375" style="107" customWidth="1"/>
    <col min="13322" max="13322" width="1.7109375" style="107" customWidth="1"/>
    <col min="13323" max="13323" width="12.7109375" style="107" customWidth="1"/>
    <col min="13324" max="13324" width="1.7109375" style="107" customWidth="1"/>
    <col min="13325" max="13325" width="12.7109375" style="107" customWidth="1"/>
    <col min="13326" max="13326" width="1.7109375" style="107" customWidth="1"/>
    <col min="13327" max="13327" width="12.7109375" style="107" customWidth="1"/>
    <col min="13328" max="13328" width="1.7109375" style="107" customWidth="1"/>
    <col min="13329" max="13329" width="12.7109375" style="107" customWidth="1"/>
    <col min="13330" max="13330" width="1.7109375" style="107" customWidth="1"/>
    <col min="13331" max="13331" width="12.7109375" style="107" customWidth="1"/>
    <col min="13332" max="13332" width="1.7109375" style="107" customWidth="1"/>
    <col min="13333" max="13333" width="12.7109375" style="107" customWidth="1"/>
    <col min="13334" max="13334" width="1.7109375" style="107" customWidth="1"/>
    <col min="13335" max="13335" width="12.7109375" style="107" customWidth="1"/>
    <col min="13336" max="13336" width="1.7109375" style="107" customWidth="1"/>
    <col min="13337" max="13337" width="12.7109375" style="107" customWidth="1"/>
    <col min="13338" max="13338" width="1.7109375" style="107" customWidth="1"/>
    <col min="13339" max="13339" width="12.7109375" style="107" customWidth="1"/>
    <col min="13340" max="13340" width="1.7109375" style="107" customWidth="1"/>
    <col min="13341" max="13341" width="12.7109375" style="107" customWidth="1"/>
    <col min="13342" max="13342" width="1.7109375" style="107" customWidth="1"/>
    <col min="13343" max="13343" width="12.7109375" style="107" customWidth="1"/>
    <col min="13344" max="13344" width="1.7109375" style="107" customWidth="1"/>
    <col min="13345" max="13345" width="12.7109375" style="107" customWidth="1"/>
    <col min="13346" max="13346" width="3.7109375" style="107" customWidth="1"/>
    <col min="13347" max="13347" width="12.140625" style="107" customWidth="1"/>
    <col min="13348" max="13348" width="1.7109375" style="107" customWidth="1"/>
    <col min="13349" max="13568" width="11.42578125" style="107"/>
    <col min="13569" max="13570" width="6.7109375" style="107" customWidth="1"/>
    <col min="13571" max="13571" width="12.7109375" style="107" customWidth="1"/>
    <col min="13572" max="13572" width="1.7109375" style="107" customWidth="1"/>
    <col min="13573" max="13573" width="12.7109375" style="107" customWidth="1"/>
    <col min="13574" max="13574" width="1.7109375" style="107" customWidth="1"/>
    <col min="13575" max="13575" width="12.7109375" style="107" customWidth="1"/>
    <col min="13576" max="13576" width="1.7109375" style="107" customWidth="1"/>
    <col min="13577" max="13577" width="12.7109375" style="107" customWidth="1"/>
    <col min="13578" max="13578" width="1.7109375" style="107" customWidth="1"/>
    <col min="13579" max="13579" width="12.7109375" style="107" customWidth="1"/>
    <col min="13580" max="13580" width="1.7109375" style="107" customWidth="1"/>
    <col min="13581" max="13581" width="12.7109375" style="107" customWidth="1"/>
    <col min="13582" max="13582" width="1.7109375" style="107" customWidth="1"/>
    <col min="13583" max="13583" width="12.7109375" style="107" customWidth="1"/>
    <col min="13584" max="13584" width="1.7109375" style="107" customWidth="1"/>
    <col min="13585" max="13585" width="12.7109375" style="107" customWidth="1"/>
    <col min="13586" max="13586" width="1.7109375" style="107" customWidth="1"/>
    <col min="13587" max="13587" width="12.7109375" style="107" customWidth="1"/>
    <col min="13588" max="13588" width="1.7109375" style="107" customWidth="1"/>
    <col min="13589" max="13589" width="12.7109375" style="107" customWidth="1"/>
    <col min="13590" max="13590" width="1.7109375" style="107" customWidth="1"/>
    <col min="13591" max="13591" width="12.7109375" style="107" customWidth="1"/>
    <col min="13592" max="13592" width="1.7109375" style="107" customWidth="1"/>
    <col min="13593" max="13593" width="12.7109375" style="107" customWidth="1"/>
    <col min="13594" max="13594" width="1.7109375" style="107" customWidth="1"/>
    <col min="13595" max="13595" width="12.7109375" style="107" customWidth="1"/>
    <col min="13596" max="13596" width="1.7109375" style="107" customWidth="1"/>
    <col min="13597" max="13597" width="12.7109375" style="107" customWidth="1"/>
    <col min="13598" max="13598" width="1.7109375" style="107" customWidth="1"/>
    <col min="13599" max="13599" width="12.7109375" style="107" customWidth="1"/>
    <col min="13600" max="13600" width="1.7109375" style="107" customWidth="1"/>
    <col min="13601" max="13601" width="12.7109375" style="107" customWidth="1"/>
    <col min="13602" max="13602" width="3.7109375" style="107" customWidth="1"/>
    <col min="13603" max="13603" width="12.140625" style="107" customWidth="1"/>
    <col min="13604" max="13604" width="1.7109375" style="107" customWidth="1"/>
    <col min="13605" max="13824" width="11.42578125" style="107"/>
    <col min="13825" max="13826" width="6.7109375" style="107" customWidth="1"/>
    <col min="13827" max="13827" width="12.7109375" style="107" customWidth="1"/>
    <col min="13828" max="13828" width="1.7109375" style="107" customWidth="1"/>
    <col min="13829" max="13829" width="12.7109375" style="107" customWidth="1"/>
    <col min="13830" max="13830" width="1.7109375" style="107" customWidth="1"/>
    <col min="13831" max="13831" width="12.7109375" style="107" customWidth="1"/>
    <col min="13832" max="13832" width="1.7109375" style="107" customWidth="1"/>
    <col min="13833" max="13833" width="12.7109375" style="107" customWidth="1"/>
    <col min="13834" max="13834" width="1.7109375" style="107" customWidth="1"/>
    <col min="13835" max="13835" width="12.7109375" style="107" customWidth="1"/>
    <col min="13836" max="13836" width="1.7109375" style="107" customWidth="1"/>
    <col min="13837" max="13837" width="12.7109375" style="107" customWidth="1"/>
    <col min="13838" max="13838" width="1.7109375" style="107" customWidth="1"/>
    <col min="13839" max="13839" width="12.7109375" style="107" customWidth="1"/>
    <col min="13840" max="13840" width="1.7109375" style="107" customWidth="1"/>
    <col min="13841" max="13841" width="12.7109375" style="107" customWidth="1"/>
    <col min="13842" max="13842" width="1.7109375" style="107" customWidth="1"/>
    <col min="13843" max="13843" width="12.7109375" style="107" customWidth="1"/>
    <col min="13844" max="13844" width="1.7109375" style="107" customWidth="1"/>
    <col min="13845" max="13845" width="12.7109375" style="107" customWidth="1"/>
    <col min="13846" max="13846" width="1.7109375" style="107" customWidth="1"/>
    <col min="13847" max="13847" width="12.7109375" style="107" customWidth="1"/>
    <col min="13848" max="13848" width="1.7109375" style="107" customWidth="1"/>
    <col min="13849" max="13849" width="12.7109375" style="107" customWidth="1"/>
    <col min="13850" max="13850" width="1.7109375" style="107" customWidth="1"/>
    <col min="13851" max="13851" width="12.7109375" style="107" customWidth="1"/>
    <col min="13852" max="13852" width="1.7109375" style="107" customWidth="1"/>
    <col min="13853" max="13853" width="12.7109375" style="107" customWidth="1"/>
    <col min="13854" max="13854" width="1.7109375" style="107" customWidth="1"/>
    <col min="13855" max="13855" width="12.7109375" style="107" customWidth="1"/>
    <col min="13856" max="13856" width="1.7109375" style="107" customWidth="1"/>
    <col min="13857" max="13857" width="12.7109375" style="107" customWidth="1"/>
    <col min="13858" max="13858" width="3.7109375" style="107" customWidth="1"/>
    <col min="13859" max="13859" width="12.140625" style="107" customWidth="1"/>
    <col min="13860" max="13860" width="1.7109375" style="107" customWidth="1"/>
    <col min="13861" max="14080" width="11.42578125" style="107"/>
    <col min="14081" max="14082" width="6.7109375" style="107" customWidth="1"/>
    <col min="14083" max="14083" width="12.7109375" style="107" customWidth="1"/>
    <col min="14084" max="14084" width="1.7109375" style="107" customWidth="1"/>
    <col min="14085" max="14085" width="12.7109375" style="107" customWidth="1"/>
    <col min="14086" max="14086" width="1.7109375" style="107" customWidth="1"/>
    <col min="14087" max="14087" width="12.7109375" style="107" customWidth="1"/>
    <col min="14088" max="14088" width="1.7109375" style="107" customWidth="1"/>
    <col min="14089" max="14089" width="12.7109375" style="107" customWidth="1"/>
    <col min="14090" max="14090" width="1.7109375" style="107" customWidth="1"/>
    <col min="14091" max="14091" width="12.7109375" style="107" customWidth="1"/>
    <col min="14092" max="14092" width="1.7109375" style="107" customWidth="1"/>
    <col min="14093" max="14093" width="12.7109375" style="107" customWidth="1"/>
    <col min="14094" max="14094" width="1.7109375" style="107" customWidth="1"/>
    <col min="14095" max="14095" width="12.7109375" style="107" customWidth="1"/>
    <col min="14096" max="14096" width="1.7109375" style="107" customWidth="1"/>
    <col min="14097" max="14097" width="12.7109375" style="107" customWidth="1"/>
    <col min="14098" max="14098" width="1.7109375" style="107" customWidth="1"/>
    <col min="14099" max="14099" width="12.7109375" style="107" customWidth="1"/>
    <col min="14100" max="14100" width="1.7109375" style="107" customWidth="1"/>
    <col min="14101" max="14101" width="12.7109375" style="107" customWidth="1"/>
    <col min="14102" max="14102" width="1.7109375" style="107" customWidth="1"/>
    <col min="14103" max="14103" width="12.7109375" style="107" customWidth="1"/>
    <col min="14104" max="14104" width="1.7109375" style="107" customWidth="1"/>
    <col min="14105" max="14105" width="12.7109375" style="107" customWidth="1"/>
    <col min="14106" max="14106" width="1.7109375" style="107" customWidth="1"/>
    <col min="14107" max="14107" width="12.7109375" style="107" customWidth="1"/>
    <col min="14108" max="14108" width="1.7109375" style="107" customWidth="1"/>
    <col min="14109" max="14109" width="12.7109375" style="107" customWidth="1"/>
    <col min="14110" max="14110" width="1.7109375" style="107" customWidth="1"/>
    <col min="14111" max="14111" width="12.7109375" style="107" customWidth="1"/>
    <col min="14112" max="14112" width="1.7109375" style="107" customWidth="1"/>
    <col min="14113" max="14113" width="12.7109375" style="107" customWidth="1"/>
    <col min="14114" max="14114" width="3.7109375" style="107" customWidth="1"/>
    <col min="14115" max="14115" width="12.140625" style="107" customWidth="1"/>
    <col min="14116" max="14116" width="1.7109375" style="107" customWidth="1"/>
    <col min="14117" max="14336" width="11.42578125" style="107"/>
    <col min="14337" max="14338" width="6.7109375" style="107" customWidth="1"/>
    <col min="14339" max="14339" width="12.7109375" style="107" customWidth="1"/>
    <col min="14340" max="14340" width="1.7109375" style="107" customWidth="1"/>
    <col min="14341" max="14341" width="12.7109375" style="107" customWidth="1"/>
    <col min="14342" max="14342" width="1.7109375" style="107" customWidth="1"/>
    <col min="14343" max="14343" width="12.7109375" style="107" customWidth="1"/>
    <col min="14344" max="14344" width="1.7109375" style="107" customWidth="1"/>
    <col min="14345" max="14345" width="12.7109375" style="107" customWidth="1"/>
    <col min="14346" max="14346" width="1.7109375" style="107" customWidth="1"/>
    <col min="14347" max="14347" width="12.7109375" style="107" customWidth="1"/>
    <col min="14348" max="14348" width="1.7109375" style="107" customWidth="1"/>
    <col min="14349" max="14349" width="12.7109375" style="107" customWidth="1"/>
    <col min="14350" max="14350" width="1.7109375" style="107" customWidth="1"/>
    <col min="14351" max="14351" width="12.7109375" style="107" customWidth="1"/>
    <col min="14352" max="14352" width="1.7109375" style="107" customWidth="1"/>
    <col min="14353" max="14353" width="12.7109375" style="107" customWidth="1"/>
    <col min="14354" max="14354" width="1.7109375" style="107" customWidth="1"/>
    <col min="14355" max="14355" width="12.7109375" style="107" customWidth="1"/>
    <col min="14356" max="14356" width="1.7109375" style="107" customWidth="1"/>
    <col min="14357" max="14357" width="12.7109375" style="107" customWidth="1"/>
    <col min="14358" max="14358" width="1.7109375" style="107" customWidth="1"/>
    <col min="14359" max="14359" width="12.7109375" style="107" customWidth="1"/>
    <col min="14360" max="14360" width="1.7109375" style="107" customWidth="1"/>
    <col min="14361" max="14361" width="12.7109375" style="107" customWidth="1"/>
    <col min="14362" max="14362" width="1.7109375" style="107" customWidth="1"/>
    <col min="14363" max="14363" width="12.7109375" style="107" customWidth="1"/>
    <col min="14364" max="14364" width="1.7109375" style="107" customWidth="1"/>
    <col min="14365" max="14365" width="12.7109375" style="107" customWidth="1"/>
    <col min="14366" max="14366" width="1.7109375" style="107" customWidth="1"/>
    <col min="14367" max="14367" width="12.7109375" style="107" customWidth="1"/>
    <col min="14368" max="14368" width="1.7109375" style="107" customWidth="1"/>
    <col min="14369" max="14369" width="12.7109375" style="107" customWidth="1"/>
    <col min="14370" max="14370" width="3.7109375" style="107" customWidth="1"/>
    <col min="14371" max="14371" width="12.140625" style="107" customWidth="1"/>
    <col min="14372" max="14372" width="1.7109375" style="107" customWidth="1"/>
    <col min="14373" max="14592" width="11.42578125" style="107"/>
    <col min="14593" max="14594" width="6.7109375" style="107" customWidth="1"/>
    <col min="14595" max="14595" width="12.7109375" style="107" customWidth="1"/>
    <col min="14596" max="14596" width="1.7109375" style="107" customWidth="1"/>
    <col min="14597" max="14597" width="12.7109375" style="107" customWidth="1"/>
    <col min="14598" max="14598" width="1.7109375" style="107" customWidth="1"/>
    <col min="14599" max="14599" width="12.7109375" style="107" customWidth="1"/>
    <col min="14600" max="14600" width="1.7109375" style="107" customWidth="1"/>
    <col min="14601" max="14601" width="12.7109375" style="107" customWidth="1"/>
    <col min="14602" max="14602" width="1.7109375" style="107" customWidth="1"/>
    <col min="14603" max="14603" width="12.7109375" style="107" customWidth="1"/>
    <col min="14604" max="14604" width="1.7109375" style="107" customWidth="1"/>
    <col min="14605" max="14605" width="12.7109375" style="107" customWidth="1"/>
    <col min="14606" max="14606" width="1.7109375" style="107" customWidth="1"/>
    <col min="14607" max="14607" width="12.7109375" style="107" customWidth="1"/>
    <col min="14608" max="14608" width="1.7109375" style="107" customWidth="1"/>
    <col min="14609" max="14609" width="12.7109375" style="107" customWidth="1"/>
    <col min="14610" max="14610" width="1.7109375" style="107" customWidth="1"/>
    <col min="14611" max="14611" width="12.7109375" style="107" customWidth="1"/>
    <col min="14612" max="14612" width="1.7109375" style="107" customWidth="1"/>
    <col min="14613" max="14613" width="12.7109375" style="107" customWidth="1"/>
    <col min="14614" max="14614" width="1.7109375" style="107" customWidth="1"/>
    <col min="14615" max="14615" width="12.7109375" style="107" customWidth="1"/>
    <col min="14616" max="14616" width="1.7109375" style="107" customWidth="1"/>
    <col min="14617" max="14617" width="12.7109375" style="107" customWidth="1"/>
    <col min="14618" max="14618" width="1.7109375" style="107" customWidth="1"/>
    <col min="14619" max="14619" width="12.7109375" style="107" customWidth="1"/>
    <col min="14620" max="14620" width="1.7109375" style="107" customWidth="1"/>
    <col min="14621" max="14621" width="12.7109375" style="107" customWidth="1"/>
    <col min="14622" max="14622" width="1.7109375" style="107" customWidth="1"/>
    <col min="14623" max="14623" width="12.7109375" style="107" customWidth="1"/>
    <col min="14624" max="14624" width="1.7109375" style="107" customWidth="1"/>
    <col min="14625" max="14625" width="12.7109375" style="107" customWidth="1"/>
    <col min="14626" max="14626" width="3.7109375" style="107" customWidth="1"/>
    <col min="14627" max="14627" width="12.140625" style="107" customWidth="1"/>
    <col min="14628" max="14628" width="1.7109375" style="107" customWidth="1"/>
    <col min="14629" max="14848" width="11.42578125" style="107"/>
    <col min="14849" max="14850" width="6.7109375" style="107" customWidth="1"/>
    <col min="14851" max="14851" width="12.7109375" style="107" customWidth="1"/>
    <col min="14852" max="14852" width="1.7109375" style="107" customWidth="1"/>
    <col min="14853" max="14853" width="12.7109375" style="107" customWidth="1"/>
    <col min="14854" max="14854" width="1.7109375" style="107" customWidth="1"/>
    <col min="14855" max="14855" width="12.7109375" style="107" customWidth="1"/>
    <col min="14856" max="14856" width="1.7109375" style="107" customWidth="1"/>
    <col min="14857" max="14857" width="12.7109375" style="107" customWidth="1"/>
    <col min="14858" max="14858" width="1.7109375" style="107" customWidth="1"/>
    <col min="14859" max="14859" width="12.7109375" style="107" customWidth="1"/>
    <col min="14860" max="14860" width="1.7109375" style="107" customWidth="1"/>
    <col min="14861" max="14861" width="12.7109375" style="107" customWidth="1"/>
    <col min="14862" max="14862" width="1.7109375" style="107" customWidth="1"/>
    <col min="14863" max="14863" width="12.7109375" style="107" customWidth="1"/>
    <col min="14864" max="14864" width="1.7109375" style="107" customWidth="1"/>
    <col min="14865" max="14865" width="12.7109375" style="107" customWidth="1"/>
    <col min="14866" max="14866" width="1.7109375" style="107" customWidth="1"/>
    <col min="14867" max="14867" width="12.7109375" style="107" customWidth="1"/>
    <col min="14868" max="14868" width="1.7109375" style="107" customWidth="1"/>
    <col min="14869" max="14869" width="12.7109375" style="107" customWidth="1"/>
    <col min="14870" max="14870" width="1.7109375" style="107" customWidth="1"/>
    <col min="14871" max="14871" width="12.7109375" style="107" customWidth="1"/>
    <col min="14872" max="14872" width="1.7109375" style="107" customWidth="1"/>
    <col min="14873" max="14873" width="12.7109375" style="107" customWidth="1"/>
    <col min="14874" max="14874" width="1.7109375" style="107" customWidth="1"/>
    <col min="14875" max="14875" width="12.7109375" style="107" customWidth="1"/>
    <col min="14876" max="14876" width="1.7109375" style="107" customWidth="1"/>
    <col min="14877" max="14877" width="12.7109375" style="107" customWidth="1"/>
    <col min="14878" max="14878" width="1.7109375" style="107" customWidth="1"/>
    <col min="14879" max="14879" width="12.7109375" style="107" customWidth="1"/>
    <col min="14880" max="14880" width="1.7109375" style="107" customWidth="1"/>
    <col min="14881" max="14881" width="12.7109375" style="107" customWidth="1"/>
    <col min="14882" max="14882" width="3.7109375" style="107" customWidth="1"/>
    <col min="14883" max="14883" width="12.140625" style="107" customWidth="1"/>
    <col min="14884" max="14884" width="1.7109375" style="107" customWidth="1"/>
    <col min="14885" max="15104" width="11.42578125" style="107"/>
    <col min="15105" max="15106" width="6.7109375" style="107" customWidth="1"/>
    <col min="15107" max="15107" width="12.7109375" style="107" customWidth="1"/>
    <col min="15108" max="15108" width="1.7109375" style="107" customWidth="1"/>
    <col min="15109" max="15109" width="12.7109375" style="107" customWidth="1"/>
    <col min="15110" max="15110" width="1.7109375" style="107" customWidth="1"/>
    <col min="15111" max="15111" width="12.7109375" style="107" customWidth="1"/>
    <col min="15112" max="15112" width="1.7109375" style="107" customWidth="1"/>
    <col min="15113" max="15113" width="12.7109375" style="107" customWidth="1"/>
    <col min="15114" max="15114" width="1.7109375" style="107" customWidth="1"/>
    <col min="15115" max="15115" width="12.7109375" style="107" customWidth="1"/>
    <col min="15116" max="15116" width="1.7109375" style="107" customWidth="1"/>
    <col min="15117" max="15117" width="12.7109375" style="107" customWidth="1"/>
    <col min="15118" max="15118" width="1.7109375" style="107" customWidth="1"/>
    <col min="15119" max="15119" width="12.7109375" style="107" customWidth="1"/>
    <col min="15120" max="15120" width="1.7109375" style="107" customWidth="1"/>
    <col min="15121" max="15121" width="12.7109375" style="107" customWidth="1"/>
    <col min="15122" max="15122" width="1.7109375" style="107" customWidth="1"/>
    <col min="15123" max="15123" width="12.7109375" style="107" customWidth="1"/>
    <col min="15124" max="15124" width="1.7109375" style="107" customWidth="1"/>
    <col min="15125" max="15125" width="12.7109375" style="107" customWidth="1"/>
    <col min="15126" max="15126" width="1.7109375" style="107" customWidth="1"/>
    <col min="15127" max="15127" width="12.7109375" style="107" customWidth="1"/>
    <col min="15128" max="15128" width="1.7109375" style="107" customWidth="1"/>
    <col min="15129" max="15129" width="12.7109375" style="107" customWidth="1"/>
    <col min="15130" max="15130" width="1.7109375" style="107" customWidth="1"/>
    <col min="15131" max="15131" width="12.7109375" style="107" customWidth="1"/>
    <col min="15132" max="15132" width="1.7109375" style="107" customWidth="1"/>
    <col min="15133" max="15133" width="12.7109375" style="107" customWidth="1"/>
    <col min="15134" max="15134" width="1.7109375" style="107" customWidth="1"/>
    <col min="15135" max="15135" width="12.7109375" style="107" customWidth="1"/>
    <col min="15136" max="15136" width="1.7109375" style="107" customWidth="1"/>
    <col min="15137" max="15137" width="12.7109375" style="107" customWidth="1"/>
    <col min="15138" max="15138" width="3.7109375" style="107" customWidth="1"/>
    <col min="15139" max="15139" width="12.140625" style="107" customWidth="1"/>
    <col min="15140" max="15140" width="1.7109375" style="107" customWidth="1"/>
    <col min="15141" max="15360" width="11.42578125" style="107"/>
    <col min="15361" max="15362" width="6.7109375" style="107" customWidth="1"/>
    <col min="15363" max="15363" width="12.7109375" style="107" customWidth="1"/>
    <col min="15364" max="15364" width="1.7109375" style="107" customWidth="1"/>
    <col min="15365" max="15365" width="12.7109375" style="107" customWidth="1"/>
    <col min="15366" max="15366" width="1.7109375" style="107" customWidth="1"/>
    <col min="15367" max="15367" width="12.7109375" style="107" customWidth="1"/>
    <col min="15368" max="15368" width="1.7109375" style="107" customWidth="1"/>
    <col min="15369" max="15369" width="12.7109375" style="107" customWidth="1"/>
    <col min="15370" max="15370" width="1.7109375" style="107" customWidth="1"/>
    <col min="15371" max="15371" width="12.7109375" style="107" customWidth="1"/>
    <col min="15372" max="15372" width="1.7109375" style="107" customWidth="1"/>
    <col min="15373" max="15373" width="12.7109375" style="107" customWidth="1"/>
    <col min="15374" max="15374" width="1.7109375" style="107" customWidth="1"/>
    <col min="15375" max="15375" width="12.7109375" style="107" customWidth="1"/>
    <col min="15376" max="15376" width="1.7109375" style="107" customWidth="1"/>
    <col min="15377" max="15377" width="12.7109375" style="107" customWidth="1"/>
    <col min="15378" max="15378" width="1.7109375" style="107" customWidth="1"/>
    <col min="15379" max="15379" width="12.7109375" style="107" customWidth="1"/>
    <col min="15380" max="15380" width="1.7109375" style="107" customWidth="1"/>
    <col min="15381" max="15381" width="12.7109375" style="107" customWidth="1"/>
    <col min="15382" max="15382" width="1.7109375" style="107" customWidth="1"/>
    <col min="15383" max="15383" width="12.7109375" style="107" customWidth="1"/>
    <col min="15384" max="15384" width="1.7109375" style="107" customWidth="1"/>
    <col min="15385" max="15385" width="12.7109375" style="107" customWidth="1"/>
    <col min="15386" max="15386" width="1.7109375" style="107" customWidth="1"/>
    <col min="15387" max="15387" width="12.7109375" style="107" customWidth="1"/>
    <col min="15388" max="15388" width="1.7109375" style="107" customWidth="1"/>
    <col min="15389" max="15389" width="12.7109375" style="107" customWidth="1"/>
    <col min="15390" max="15390" width="1.7109375" style="107" customWidth="1"/>
    <col min="15391" max="15391" width="12.7109375" style="107" customWidth="1"/>
    <col min="15392" max="15392" width="1.7109375" style="107" customWidth="1"/>
    <col min="15393" max="15393" width="12.7109375" style="107" customWidth="1"/>
    <col min="15394" max="15394" width="3.7109375" style="107" customWidth="1"/>
    <col min="15395" max="15395" width="12.140625" style="107" customWidth="1"/>
    <col min="15396" max="15396" width="1.7109375" style="107" customWidth="1"/>
    <col min="15397" max="15616" width="11.42578125" style="107"/>
    <col min="15617" max="15618" width="6.7109375" style="107" customWidth="1"/>
    <col min="15619" max="15619" width="12.7109375" style="107" customWidth="1"/>
    <col min="15620" max="15620" width="1.7109375" style="107" customWidth="1"/>
    <col min="15621" max="15621" width="12.7109375" style="107" customWidth="1"/>
    <col min="15622" max="15622" width="1.7109375" style="107" customWidth="1"/>
    <col min="15623" max="15623" width="12.7109375" style="107" customWidth="1"/>
    <col min="15624" max="15624" width="1.7109375" style="107" customWidth="1"/>
    <col min="15625" max="15625" width="12.7109375" style="107" customWidth="1"/>
    <col min="15626" max="15626" width="1.7109375" style="107" customWidth="1"/>
    <col min="15627" max="15627" width="12.7109375" style="107" customWidth="1"/>
    <col min="15628" max="15628" width="1.7109375" style="107" customWidth="1"/>
    <col min="15629" max="15629" width="12.7109375" style="107" customWidth="1"/>
    <col min="15630" max="15630" width="1.7109375" style="107" customWidth="1"/>
    <col min="15631" max="15631" width="12.7109375" style="107" customWidth="1"/>
    <col min="15632" max="15632" width="1.7109375" style="107" customWidth="1"/>
    <col min="15633" max="15633" width="12.7109375" style="107" customWidth="1"/>
    <col min="15634" max="15634" width="1.7109375" style="107" customWidth="1"/>
    <col min="15635" max="15635" width="12.7109375" style="107" customWidth="1"/>
    <col min="15636" max="15636" width="1.7109375" style="107" customWidth="1"/>
    <col min="15637" max="15637" width="12.7109375" style="107" customWidth="1"/>
    <col min="15638" max="15638" width="1.7109375" style="107" customWidth="1"/>
    <col min="15639" max="15639" width="12.7109375" style="107" customWidth="1"/>
    <col min="15640" max="15640" width="1.7109375" style="107" customWidth="1"/>
    <col min="15641" max="15641" width="12.7109375" style="107" customWidth="1"/>
    <col min="15642" max="15642" width="1.7109375" style="107" customWidth="1"/>
    <col min="15643" max="15643" width="12.7109375" style="107" customWidth="1"/>
    <col min="15644" max="15644" width="1.7109375" style="107" customWidth="1"/>
    <col min="15645" max="15645" width="12.7109375" style="107" customWidth="1"/>
    <col min="15646" max="15646" width="1.7109375" style="107" customWidth="1"/>
    <col min="15647" max="15647" width="12.7109375" style="107" customWidth="1"/>
    <col min="15648" max="15648" width="1.7109375" style="107" customWidth="1"/>
    <col min="15649" max="15649" width="12.7109375" style="107" customWidth="1"/>
    <col min="15650" max="15650" width="3.7109375" style="107" customWidth="1"/>
    <col min="15651" max="15651" width="12.140625" style="107" customWidth="1"/>
    <col min="15652" max="15652" width="1.7109375" style="107" customWidth="1"/>
    <col min="15653" max="15872" width="11.42578125" style="107"/>
    <col min="15873" max="15874" width="6.7109375" style="107" customWidth="1"/>
    <col min="15875" max="15875" width="12.7109375" style="107" customWidth="1"/>
    <col min="15876" max="15876" width="1.7109375" style="107" customWidth="1"/>
    <col min="15877" max="15877" width="12.7109375" style="107" customWidth="1"/>
    <col min="15878" max="15878" width="1.7109375" style="107" customWidth="1"/>
    <col min="15879" max="15879" width="12.7109375" style="107" customWidth="1"/>
    <col min="15880" max="15880" width="1.7109375" style="107" customWidth="1"/>
    <col min="15881" max="15881" width="12.7109375" style="107" customWidth="1"/>
    <col min="15882" max="15882" width="1.7109375" style="107" customWidth="1"/>
    <col min="15883" max="15883" width="12.7109375" style="107" customWidth="1"/>
    <col min="15884" max="15884" width="1.7109375" style="107" customWidth="1"/>
    <col min="15885" max="15885" width="12.7109375" style="107" customWidth="1"/>
    <col min="15886" max="15886" width="1.7109375" style="107" customWidth="1"/>
    <col min="15887" max="15887" width="12.7109375" style="107" customWidth="1"/>
    <col min="15888" max="15888" width="1.7109375" style="107" customWidth="1"/>
    <col min="15889" max="15889" width="12.7109375" style="107" customWidth="1"/>
    <col min="15890" max="15890" width="1.7109375" style="107" customWidth="1"/>
    <col min="15891" max="15891" width="12.7109375" style="107" customWidth="1"/>
    <col min="15892" max="15892" width="1.7109375" style="107" customWidth="1"/>
    <col min="15893" max="15893" width="12.7109375" style="107" customWidth="1"/>
    <col min="15894" max="15894" width="1.7109375" style="107" customWidth="1"/>
    <col min="15895" max="15895" width="12.7109375" style="107" customWidth="1"/>
    <col min="15896" max="15896" width="1.7109375" style="107" customWidth="1"/>
    <col min="15897" max="15897" width="12.7109375" style="107" customWidth="1"/>
    <col min="15898" max="15898" width="1.7109375" style="107" customWidth="1"/>
    <col min="15899" max="15899" width="12.7109375" style="107" customWidth="1"/>
    <col min="15900" max="15900" width="1.7109375" style="107" customWidth="1"/>
    <col min="15901" max="15901" width="12.7109375" style="107" customWidth="1"/>
    <col min="15902" max="15902" width="1.7109375" style="107" customWidth="1"/>
    <col min="15903" max="15903" width="12.7109375" style="107" customWidth="1"/>
    <col min="15904" max="15904" width="1.7109375" style="107" customWidth="1"/>
    <col min="15905" max="15905" width="12.7109375" style="107" customWidth="1"/>
    <col min="15906" max="15906" width="3.7109375" style="107" customWidth="1"/>
    <col min="15907" max="15907" width="12.140625" style="107" customWidth="1"/>
    <col min="15908" max="15908" width="1.7109375" style="107" customWidth="1"/>
    <col min="15909" max="16128" width="11.42578125" style="107"/>
    <col min="16129" max="16130" width="6.7109375" style="107" customWidth="1"/>
    <col min="16131" max="16131" width="12.7109375" style="107" customWidth="1"/>
    <col min="16132" max="16132" width="1.7109375" style="107" customWidth="1"/>
    <col min="16133" max="16133" width="12.7109375" style="107" customWidth="1"/>
    <col min="16134" max="16134" width="1.7109375" style="107" customWidth="1"/>
    <col min="16135" max="16135" width="12.7109375" style="107" customWidth="1"/>
    <col min="16136" max="16136" width="1.7109375" style="107" customWidth="1"/>
    <col min="16137" max="16137" width="12.7109375" style="107" customWidth="1"/>
    <col min="16138" max="16138" width="1.7109375" style="107" customWidth="1"/>
    <col min="16139" max="16139" width="12.7109375" style="107" customWidth="1"/>
    <col min="16140" max="16140" width="1.7109375" style="107" customWidth="1"/>
    <col min="16141" max="16141" width="12.7109375" style="107" customWidth="1"/>
    <col min="16142" max="16142" width="1.7109375" style="107" customWidth="1"/>
    <col min="16143" max="16143" width="12.7109375" style="107" customWidth="1"/>
    <col min="16144" max="16144" width="1.7109375" style="107" customWidth="1"/>
    <col min="16145" max="16145" width="12.7109375" style="107" customWidth="1"/>
    <col min="16146" max="16146" width="1.7109375" style="107" customWidth="1"/>
    <col min="16147" max="16147" width="12.7109375" style="107" customWidth="1"/>
    <col min="16148" max="16148" width="1.7109375" style="107" customWidth="1"/>
    <col min="16149" max="16149" width="12.7109375" style="107" customWidth="1"/>
    <col min="16150" max="16150" width="1.7109375" style="107" customWidth="1"/>
    <col min="16151" max="16151" width="12.7109375" style="107" customWidth="1"/>
    <col min="16152" max="16152" width="1.7109375" style="107" customWidth="1"/>
    <col min="16153" max="16153" width="12.7109375" style="107" customWidth="1"/>
    <col min="16154" max="16154" width="1.7109375" style="107" customWidth="1"/>
    <col min="16155" max="16155" width="12.7109375" style="107" customWidth="1"/>
    <col min="16156" max="16156" width="1.7109375" style="107" customWidth="1"/>
    <col min="16157" max="16157" width="12.7109375" style="107" customWidth="1"/>
    <col min="16158" max="16158" width="1.7109375" style="107" customWidth="1"/>
    <col min="16159" max="16159" width="12.7109375" style="107" customWidth="1"/>
    <col min="16160" max="16160" width="1.7109375" style="107" customWidth="1"/>
    <col min="16161" max="16161" width="12.7109375" style="107" customWidth="1"/>
    <col min="16162" max="16162" width="3.7109375" style="107" customWidth="1"/>
    <col min="16163" max="16163" width="12.140625" style="107" customWidth="1"/>
    <col min="16164" max="16164" width="1.7109375" style="107" customWidth="1"/>
    <col min="16165" max="16384" width="11.42578125" style="107"/>
  </cols>
  <sheetData>
    <row r="1" spans="1:36" x14ac:dyDescent="0.25">
      <c r="A1" s="104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6"/>
    </row>
    <row r="2" spans="1:36" x14ac:dyDescent="0.25">
      <c r="A2" s="428" t="s">
        <v>199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  <c r="AD2" s="429"/>
      <c r="AE2" s="429"/>
      <c r="AF2" s="429"/>
      <c r="AG2" s="429"/>
      <c r="AH2" s="429"/>
      <c r="AI2" s="429"/>
      <c r="AJ2" s="430"/>
    </row>
    <row r="3" spans="1:36" x14ac:dyDescent="0.25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10"/>
    </row>
    <row r="4" spans="1:36" x14ac:dyDescent="0.25">
      <c r="A4" s="111"/>
      <c r="B4" s="112"/>
      <c r="C4" s="113"/>
      <c r="D4" s="113"/>
      <c r="E4" s="113"/>
      <c r="F4" s="113"/>
      <c r="G4" s="114"/>
      <c r="H4" s="115"/>
      <c r="I4" s="114"/>
      <c r="J4" s="113"/>
      <c r="K4" s="113"/>
      <c r="L4" s="115"/>
      <c r="M4" s="113"/>
      <c r="N4" s="113"/>
      <c r="O4" s="113"/>
      <c r="P4" s="113"/>
      <c r="Q4" s="114"/>
      <c r="R4" s="113"/>
      <c r="S4" s="113"/>
      <c r="T4" s="115"/>
      <c r="U4" s="114"/>
      <c r="V4" s="113"/>
      <c r="W4" s="113"/>
      <c r="X4" s="115"/>
      <c r="Y4" s="114"/>
      <c r="Z4" s="113"/>
      <c r="AA4" s="113"/>
      <c r="AB4" s="115"/>
      <c r="AC4" s="114"/>
      <c r="AD4" s="113"/>
      <c r="AE4" s="113"/>
      <c r="AF4" s="115"/>
      <c r="AG4" s="113"/>
      <c r="AH4" s="113"/>
      <c r="AI4" s="114"/>
      <c r="AJ4" s="116"/>
    </row>
    <row r="5" spans="1:36" x14ac:dyDescent="0.25">
      <c r="A5" s="117"/>
      <c r="B5" s="118"/>
      <c r="C5" s="431" t="s">
        <v>9</v>
      </c>
      <c r="D5" s="431"/>
      <c r="E5" s="431"/>
      <c r="F5" s="431"/>
      <c r="G5" s="432" t="s">
        <v>97</v>
      </c>
      <c r="H5" s="433"/>
      <c r="I5" s="434" t="s">
        <v>98</v>
      </c>
      <c r="J5" s="435"/>
      <c r="K5" s="435"/>
      <c r="L5" s="436"/>
      <c r="M5" s="431" t="s">
        <v>99</v>
      </c>
      <c r="N5" s="431"/>
      <c r="O5" s="431"/>
      <c r="P5" s="431"/>
      <c r="Q5" s="437" t="s">
        <v>100</v>
      </c>
      <c r="R5" s="438"/>
      <c r="S5" s="438"/>
      <c r="T5" s="439"/>
      <c r="U5" s="432" t="s">
        <v>101</v>
      </c>
      <c r="V5" s="431"/>
      <c r="W5" s="431"/>
      <c r="X5" s="433"/>
      <c r="Y5" s="437" t="s">
        <v>102</v>
      </c>
      <c r="Z5" s="438"/>
      <c r="AA5" s="438"/>
      <c r="AB5" s="439"/>
      <c r="AC5" s="434" t="s">
        <v>103</v>
      </c>
      <c r="AD5" s="435"/>
      <c r="AE5" s="435"/>
      <c r="AF5" s="436"/>
      <c r="AG5" s="435" t="s">
        <v>104</v>
      </c>
      <c r="AH5" s="435"/>
      <c r="AI5" s="437" t="s">
        <v>105</v>
      </c>
      <c r="AJ5" s="440"/>
    </row>
    <row r="6" spans="1:36" x14ac:dyDescent="0.25">
      <c r="A6" s="405" t="s">
        <v>106</v>
      </c>
      <c r="B6" s="119" t="s">
        <v>107</v>
      </c>
      <c r="C6" s="438" t="s">
        <v>108</v>
      </c>
      <c r="D6" s="431"/>
      <c r="E6" s="431"/>
      <c r="F6" s="431"/>
      <c r="G6" s="437" t="s">
        <v>109</v>
      </c>
      <c r="H6" s="433"/>
      <c r="I6" s="432" t="s">
        <v>110</v>
      </c>
      <c r="J6" s="431"/>
      <c r="K6" s="431"/>
      <c r="L6" s="433"/>
      <c r="M6" s="431" t="s">
        <v>111</v>
      </c>
      <c r="N6" s="431"/>
      <c r="O6" s="431"/>
      <c r="P6" s="431"/>
      <c r="Q6" s="437" t="s">
        <v>112</v>
      </c>
      <c r="R6" s="438"/>
      <c r="S6" s="438"/>
      <c r="T6" s="439"/>
      <c r="U6" s="432" t="s">
        <v>113</v>
      </c>
      <c r="V6" s="431"/>
      <c r="W6" s="431"/>
      <c r="X6" s="433"/>
      <c r="Y6" s="437" t="s">
        <v>114</v>
      </c>
      <c r="Z6" s="438"/>
      <c r="AA6" s="438"/>
      <c r="AB6" s="439"/>
      <c r="AC6" s="437" t="s">
        <v>115</v>
      </c>
      <c r="AD6" s="438"/>
      <c r="AE6" s="438"/>
      <c r="AF6" s="439"/>
      <c r="AG6" s="435" t="s">
        <v>116</v>
      </c>
      <c r="AH6" s="435"/>
      <c r="AI6" s="437" t="s">
        <v>117</v>
      </c>
      <c r="AJ6" s="440"/>
    </row>
    <row r="7" spans="1:36" x14ac:dyDescent="0.25">
      <c r="A7" s="120"/>
      <c r="B7" s="121"/>
      <c r="C7" s="122"/>
      <c r="D7" s="122"/>
      <c r="E7" s="122"/>
      <c r="F7" s="122"/>
      <c r="G7" s="123"/>
      <c r="H7" s="124"/>
      <c r="I7" s="123"/>
      <c r="J7" s="122"/>
      <c r="K7" s="122"/>
      <c r="L7" s="124"/>
      <c r="M7" s="122"/>
      <c r="N7" s="122"/>
      <c r="O7" s="122"/>
      <c r="P7" s="122"/>
      <c r="Q7" s="123"/>
      <c r="R7" s="122"/>
      <c r="S7" s="122"/>
      <c r="T7" s="125"/>
      <c r="U7" s="123"/>
      <c r="V7" s="122"/>
      <c r="W7" s="122"/>
      <c r="X7" s="124"/>
      <c r="Y7" s="123"/>
      <c r="Z7" s="122"/>
      <c r="AA7" s="122"/>
      <c r="AB7" s="124"/>
      <c r="AC7" s="123"/>
      <c r="AD7" s="122"/>
      <c r="AE7" s="122"/>
      <c r="AF7" s="124"/>
      <c r="AG7" s="441" t="s">
        <v>118</v>
      </c>
      <c r="AH7" s="441"/>
      <c r="AI7" s="123"/>
      <c r="AJ7" s="126"/>
    </row>
    <row r="8" spans="1:36" s="130" customFormat="1" ht="24.95" customHeight="1" x14ac:dyDescent="0.25">
      <c r="A8" s="127"/>
      <c r="B8" s="128"/>
      <c r="C8" s="442" t="s">
        <v>14</v>
      </c>
      <c r="D8" s="443"/>
      <c r="E8" s="442" t="s">
        <v>119</v>
      </c>
      <c r="F8" s="442"/>
      <c r="G8" s="444" t="s">
        <v>120</v>
      </c>
      <c r="H8" s="445"/>
      <c r="I8" s="446" t="s">
        <v>14</v>
      </c>
      <c r="J8" s="442"/>
      <c r="K8" s="446" t="s">
        <v>11</v>
      </c>
      <c r="L8" s="443"/>
      <c r="M8" s="442" t="s">
        <v>14</v>
      </c>
      <c r="N8" s="442"/>
      <c r="O8" s="446" t="s">
        <v>11</v>
      </c>
      <c r="P8" s="443"/>
      <c r="Q8" s="442" t="s">
        <v>14</v>
      </c>
      <c r="R8" s="442"/>
      <c r="S8" s="129" t="s">
        <v>11</v>
      </c>
      <c r="T8" s="406"/>
      <c r="U8" s="442" t="s">
        <v>14</v>
      </c>
      <c r="V8" s="442"/>
      <c r="W8" s="446" t="s">
        <v>11</v>
      </c>
      <c r="X8" s="442"/>
      <c r="Y8" s="446" t="s">
        <v>14</v>
      </c>
      <c r="Z8" s="442"/>
      <c r="AA8" s="446" t="s">
        <v>11</v>
      </c>
      <c r="AB8" s="443"/>
      <c r="AC8" s="446" t="s">
        <v>14</v>
      </c>
      <c r="AD8" s="442"/>
      <c r="AE8" s="446" t="s">
        <v>11</v>
      </c>
      <c r="AF8" s="442"/>
      <c r="AG8" s="447" t="s">
        <v>121</v>
      </c>
      <c r="AH8" s="443"/>
      <c r="AI8" s="452" t="s">
        <v>121</v>
      </c>
      <c r="AJ8" s="453"/>
    </row>
    <row r="9" spans="1:36" s="130" customFormat="1" ht="24.95" customHeight="1" x14ac:dyDescent="0.25">
      <c r="A9" s="454" t="s">
        <v>122</v>
      </c>
      <c r="B9" s="131" t="s">
        <v>123</v>
      </c>
      <c r="C9" s="132">
        <f>ROUND('[2]año 2022 (2)'!C9*1.025/15,2)*15</f>
        <v>38837.699999999997</v>
      </c>
      <c r="D9" s="133"/>
      <c r="E9" s="132">
        <f>C9/15</f>
        <v>2589.1799999999998</v>
      </c>
      <c r="F9" s="132"/>
      <c r="G9" s="134">
        <f>ROUND('[2]año 2022 (2)'!G9*1.025/15,2)*15</f>
        <v>41.699999999999996</v>
      </c>
      <c r="H9" s="133"/>
      <c r="I9" s="134">
        <f>ROUND(C9*10%/12,2)*12</f>
        <v>3883.7999999999997</v>
      </c>
      <c r="J9" s="132"/>
      <c r="K9" s="134">
        <f>I9/12</f>
        <v>323.64999999999998</v>
      </c>
      <c r="L9" s="133"/>
      <c r="M9" s="132">
        <f t="shared" ref="M9:M16" si="0">ROUND(C9*15%/12,2)*12</f>
        <v>5825.64</v>
      </c>
      <c r="N9" s="132"/>
      <c r="O9" s="134">
        <f>M9/12</f>
        <v>485.47</v>
      </c>
      <c r="P9" s="133"/>
      <c r="Q9" s="132">
        <f t="shared" ref="Q9:Q16" si="1">ROUND(C9*20%/12,2)*12</f>
        <v>7767.5999999999995</v>
      </c>
      <c r="R9" s="132"/>
      <c r="S9" s="134">
        <f>Q9/12</f>
        <v>647.29999999999995</v>
      </c>
      <c r="T9" s="135"/>
      <c r="U9" s="132">
        <f>ROUND(C9*25%/12,2)*12</f>
        <v>9709.44</v>
      </c>
      <c r="V9" s="132"/>
      <c r="W9" s="134">
        <f>U9/12</f>
        <v>809.12</v>
      </c>
      <c r="X9" s="132"/>
      <c r="Y9" s="134">
        <f>ROUND('[2]año 2022 (2)'!Y9*1.025/12,2)*12</f>
        <v>4670.6400000000003</v>
      </c>
      <c r="Z9" s="132"/>
      <c r="AA9" s="134">
        <f>Y9/12</f>
        <v>389.22</v>
      </c>
      <c r="AB9" s="133"/>
      <c r="AC9" s="134">
        <f>(('[2]año 2022 (2)'!AC9*1.025))</f>
        <v>5137.3540368281929</v>
      </c>
      <c r="AD9" s="132"/>
      <c r="AE9" s="134">
        <f>AC9/12</f>
        <v>428.11283640234939</v>
      </c>
      <c r="AF9" s="132"/>
      <c r="AG9" s="134">
        <f>'[2]año 2022 (2)'!AG9*1.025</f>
        <v>38.873344805500246</v>
      </c>
      <c r="AH9" s="133"/>
      <c r="AI9" s="136">
        <f>(C9/1470)*1.67</f>
        <v>44.121740816326522</v>
      </c>
      <c r="AJ9" s="137"/>
    </row>
    <row r="10" spans="1:36" s="130" customFormat="1" ht="24.95" customHeight="1" x14ac:dyDescent="0.25">
      <c r="A10" s="455"/>
      <c r="B10" s="131" t="s">
        <v>124</v>
      </c>
      <c r="C10" s="132">
        <f>ROUND('[2]año 2022 (2)'!C10*1.025/15,2)*15</f>
        <v>35909.1</v>
      </c>
      <c r="D10" s="133"/>
      <c r="E10" s="132">
        <f t="shared" ref="E10:E16" si="2">C10/15</f>
        <v>2393.94</v>
      </c>
      <c r="F10" s="132"/>
      <c r="G10" s="134">
        <f>ROUND('[2]año 2022 (2)'!G10*1.025/15,2)*15</f>
        <v>41.699999999999996</v>
      </c>
      <c r="H10" s="133"/>
      <c r="I10" s="134">
        <f t="shared" ref="I10:I16" si="3">ROUND(C10*10%/12,2)*12</f>
        <v>3590.88</v>
      </c>
      <c r="J10" s="132"/>
      <c r="K10" s="134">
        <f t="shared" ref="K10:K16" si="4">I10/12</f>
        <v>299.24</v>
      </c>
      <c r="L10" s="133"/>
      <c r="M10" s="132">
        <f t="shared" si="0"/>
        <v>5386.32</v>
      </c>
      <c r="N10" s="132"/>
      <c r="O10" s="134">
        <f t="shared" ref="O10:O16" si="5">M10/12</f>
        <v>448.85999999999996</v>
      </c>
      <c r="P10" s="133"/>
      <c r="Q10" s="132">
        <f t="shared" si="1"/>
        <v>7181.88</v>
      </c>
      <c r="R10" s="132"/>
      <c r="S10" s="134">
        <f t="shared" ref="S10:S16" si="6">Q10/12</f>
        <v>598.49</v>
      </c>
      <c r="T10" s="135"/>
      <c r="U10" s="132">
        <f t="shared" ref="U10:U16" si="7">ROUND(C10*25%/12,2)*12</f>
        <v>8977.32</v>
      </c>
      <c r="V10" s="132"/>
      <c r="W10" s="134">
        <f t="shared" ref="W10:W16" si="8">U10/12</f>
        <v>748.11</v>
      </c>
      <c r="X10" s="132"/>
      <c r="Y10" s="134">
        <f>Y9</f>
        <v>4670.6400000000003</v>
      </c>
      <c r="Z10" s="132"/>
      <c r="AA10" s="134">
        <f t="shared" ref="AA10:AA16" si="9">Y10/12</f>
        <v>389.22</v>
      </c>
      <c r="AB10" s="133"/>
      <c r="AC10" s="134">
        <f>AC9</f>
        <v>5137.3540368281929</v>
      </c>
      <c r="AD10" s="132"/>
      <c r="AE10" s="134">
        <f t="shared" ref="AE10:AE16" si="10">AC10/12</f>
        <v>428.11283640234939</v>
      </c>
      <c r="AF10" s="132"/>
      <c r="AG10" s="134">
        <f>AG9</f>
        <v>38.873344805500246</v>
      </c>
      <c r="AH10" s="133"/>
      <c r="AI10" s="136">
        <f t="shared" ref="AI10:AI16" si="11">(C10/1470)*1.67</f>
        <v>40.794691836734692</v>
      </c>
      <c r="AJ10" s="137"/>
    </row>
    <row r="11" spans="1:36" s="130" customFormat="1" ht="24.95" customHeight="1" x14ac:dyDescent="0.25">
      <c r="A11" s="456" t="s">
        <v>125</v>
      </c>
      <c r="B11" s="131" t="s">
        <v>126</v>
      </c>
      <c r="C11" s="132">
        <f>ROUND('[2]año 2022 (2)'!C11*1.025/15,2)*15</f>
        <v>32552.25</v>
      </c>
      <c r="D11" s="133"/>
      <c r="E11" s="132">
        <f t="shared" si="2"/>
        <v>2170.15</v>
      </c>
      <c r="F11" s="132"/>
      <c r="G11" s="134">
        <f>ROUND('[2]año 2022 (2)'!G11*1.025/15,2)*15</f>
        <v>41.699999999999996</v>
      </c>
      <c r="H11" s="133"/>
      <c r="I11" s="134">
        <f t="shared" si="3"/>
        <v>3255.24</v>
      </c>
      <c r="J11" s="132"/>
      <c r="K11" s="134">
        <f t="shared" si="4"/>
        <v>271.27</v>
      </c>
      <c r="L11" s="133"/>
      <c r="M11" s="132">
        <f t="shared" si="0"/>
        <v>4882.7999999999993</v>
      </c>
      <c r="N11" s="132"/>
      <c r="O11" s="134">
        <f t="shared" si="5"/>
        <v>406.89999999999992</v>
      </c>
      <c r="P11" s="133"/>
      <c r="Q11" s="132">
        <f t="shared" si="1"/>
        <v>6510.48</v>
      </c>
      <c r="R11" s="132"/>
      <c r="S11" s="134">
        <f t="shared" si="6"/>
        <v>542.54</v>
      </c>
      <c r="T11" s="135"/>
      <c r="U11" s="132">
        <f t="shared" si="7"/>
        <v>8138.0399999999991</v>
      </c>
      <c r="V11" s="132"/>
      <c r="W11" s="134">
        <f t="shared" si="8"/>
        <v>678.17</v>
      </c>
      <c r="X11" s="132"/>
      <c r="Y11" s="134">
        <f>Y9</f>
        <v>4670.6400000000003</v>
      </c>
      <c r="Z11" s="132"/>
      <c r="AA11" s="134">
        <f t="shared" si="9"/>
        <v>389.22</v>
      </c>
      <c r="AB11" s="133"/>
      <c r="AC11" s="134">
        <f>AC9</f>
        <v>5137.3540368281929</v>
      </c>
      <c r="AD11" s="132"/>
      <c r="AE11" s="134">
        <f t="shared" si="10"/>
        <v>428.11283640234939</v>
      </c>
      <c r="AF11" s="132"/>
      <c r="AG11" s="134">
        <f>AG9</f>
        <v>38.873344805500246</v>
      </c>
      <c r="AH11" s="133"/>
      <c r="AI11" s="136">
        <f t="shared" si="11"/>
        <v>36.981127551020407</v>
      </c>
      <c r="AJ11" s="137"/>
    </row>
    <row r="12" spans="1:36" s="130" customFormat="1" ht="24.95" customHeight="1" x14ac:dyDescent="0.25">
      <c r="A12" s="456"/>
      <c r="B12" s="131" t="s">
        <v>127</v>
      </c>
      <c r="C12" s="132">
        <f>ROUND('[2]año 2022 (2)'!C12*1.025/15,2)*15</f>
        <v>31240.65</v>
      </c>
      <c r="D12" s="133"/>
      <c r="E12" s="132">
        <f t="shared" si="2"/>
        <v>2082.71</v>
      </c>
      <c r="F12" s="132"/>
      <c r="G12" s="134">
        <f>ROUND('[2]año 2022 (2)'!G12*1.025/15,2)*15</f>
        <v>41.699999999999996</v>
      </c>
      <c r="H12" s="133"/>
      <c r="I12" s="134">
        <f t="shared" si="3"/>
        <v>3124.08</v>
      </c>
      <c r="J12" s="132"/>
      <c r="K12" s="134">
        <f t="shared" si="4"/>
        <v>260.33999999999997</v>
      </c>
      <c r="L12" s="133"/>
      <c r="M12" s="132">
        <f t="shared" si="0"/>
        <v>4686.12</v>
      </c>
      <c r="N12" s="132"/>
      <c r="O12" s="134">
        <f t="shared" si="5"/>
        <v>390.51</v>
      </c>
      <c r="P12" s="133"/>
      <c r="Q12" s="132">
        <f t="shared" si="1"/>
        <v>6248.16</v>
      </c>
      <c r="R12" s="132"/>
      <c r="S12" s="134">
        <f t="shared" si="6"/>
        <v>520.67999999999995</v>
      </c>
      <c r="T12" s="135"/>
      <c r="U12" s="132">
        <f t="shared" si="7"/>
        <v>7810.2000000000007</v>
      </c>
      <c r="V12" s="132"/>
      <c r="W12" s="134">
        <f t="shared" si="8"/>
        <v>650.85</v>
      </c>
      <c r="X12" s="132"/>
      <c r="Y12" s="134">
        <f>Y9</f>
        <v>4670.6400000000003</v>
      </c>
      <c r="Z12" s="132"/>
      <c r="AA12" s="134">
        <f t="shared" si="9"/>
        <v>389.22</v>
      </c>
      <c r="AB12" s="133"/>
      <c r="AC12" s="134">
        <f>AC9</f>
        <v>5137.3540368281929</v>
      </c>
      <c r="AD12" s="132"/>
      <c r="AE12" s="134">
        <f t="shared" si="10"/>
        <v>428.11283640234939</v>
      </c>
      <c r="AF12" s="132"/>
      <c r="AG12" s="134">
        <f>AG9</f>
        <v>38.873344805500246</v>
      </c>
      <c r="AH12" s="133"/>
      <c r="AI12" s="136">
        <f t="shared" si="11"/>
        <v>35.491078571428567</v>
      </c>
      <c r="AJ12" s="137"/>
    </row>
    <row r="13" spans="1:36" s="130" customFormat="1" ht="24.95" customHeight="1" x14ac:dyDescent="0.25">
      <c r="A13" s="127"/>
      <c r="B13" s="131" t="s">
        <v>128</v>
      </c>
      <c r="C13" s="132">
        <f>ROUND('[2]año 2022 (2)'!C13*1.025/15,2)*15</f>
        <v>28006.5</v>
      </c>
      <c r="D13" s="133"/>
      <c r="E13" s="132">
        <f t="shared" si="2"/>
        <v>1867.1</v>
      </c>
      <c r="F13" s="132"/>
      <c r="G13" s="134">
        <f>ROUND('[2]año 2022 (2)'!G13*1.025/15,2)*15</f>
        <v>41.699999999999996</v>
      </c>
      <c r="H13" s="133"/>
      <c r="I13" s="134">
        <f t="shared" si="3"/>
        <v>2800.68</v>
      </c>
      <c r="J13" s="132"/>
      <c r="K13" s="134">
        <f t="shared" si="4"/>
        <v>233.39</v>
      </c>
      <c r="L13" s="133"/>
      <c r="M13" s="132">
        <f t="shared" si="0"/>
        <v>4200.96</v>
      </c>
      <c r="N13" s="132"/>
      <c r="O13" s="134">
        <f t="shared" si="5"/>
        <v>350.08</v>
      </c>
      <c r="P13" s="133"/>
      <c r="Q13" s="132">
        <f t="shared" si="1"/>
        <v>5601.36</v>
      </c>
      <c r="R13" s="132"/>
      <c r="S13" s="134">
        <f t="shared" si="6"/>
        <v>466.78</v>
      </c>
      <c r="T13" s="135"/>
      <c r="U13" s="132">
        <f t="shared" si="7"/>
        <v>7001.64</v>
      </c>
      <c r="V13" s="132"/>
      <c r="W13" s="134">
        <f t="shared" si="8"/>
        <v>583.47</v>
      </c>
      <c r="X13" s="132"/>
      <c r="Y13" s="134">
        <f>Y9</f>
        <v>4670.6400000000003</v>
      </c>
      <c r="Z13" s="132"/>
      <c r="AA13" s="134">
        <f t="shared" si="9"/>
        <v>389.22</v>
      </c>
      <c r="AB13" s="133"/>
      <c r="AC13" s="134">
        <f>AC9</f>
        <v>5137.3540368281929</v>
      </c>
      <c r="AD13" s="132"/>
      <c r="AE13" s="134">
        <f t="shared" si="10"/>
        <v>428.11283640234939</v>
      </c>
      <c r="AF13" s="132"/>
      <c r="AG13" s="134">
        <f>AG9</f>
        <v>38.873344805500246</v>
      </c>
      <c r="AH13" s="133"/>
      <c r="AI13" s="136">
        <f t="shared" si="11"/>
        <v>31.816908163265307</v>
      </c>
      <c r="AJ13" s="137"/>
    </row>
    <row r="14" spans="1:36" s="130" customFormat="1" ht="24.95" customHeight="1" x14ac:dyDescent="0.25">
      <c r="A14" s="404" t="s">
        <v>129</v>
      </c>
      <c r="B14" s="131" t="s">
        <v>130</v>
      </c>
      <c r="C14" s="132">
        <f>ROUND('[2]año 2022 (2)'!C14*1.025/15,2)*15</f>
        <v>26912.400000000001</v>
      </c>
      <c r="D14" s="133"/>
      <c r="E14" s="132">
        <f t="shared" si="2"/>
        <v>1794.16</v>
      </c>
      <c r="F14" s="132"/>
      <c r="G14" s="134">
        <f>ROUND('[2]año 2022 (2)'!G14*1.025/15,2)*15</f>
        <v>41.699999999999996</v>
      </c>
      <c r="H14" s="133"/>
      <c r="I14" s="134">
        <f t="shared" si="3"/>
        <v>2691.2400000000002</v>
      </c>
      <c r="J14" s="132"/>
      <c r="K14" s="134">
        <f t="shared" si="4"/>
        <v>224.27</v>
      </c>
      <c r="L14" s="133"/>
      <c r="M14" s="132">
        <f t="shared" si="0"/>
        <v>4036.92</v>
      </c>
      <c r="N14" s="132"/>
      <c r="O14" s="134">
        <f t="shared" si="5"/>
        <v>336.41</v>
      </c>
      <c r="P14" s="133"/>
      <c r="Q14" s="132">
        <f t="shared" si="1"/>
        <v>5382.4800000000005</v>
      </c>
      <c r="R14" s="132"/>
      <c r="S14" s="134">
        <f t="shared" si="6"/>
        <v>448.54</v>
      </c>
      <c r="T14" s="135"/>
      <c r="U14" s="132">
        <f t="shared" si="7"/>
        <v>6728.16</v>
      </c>
      <c r="V14" s="132"/>
      <c r="W14" s="134">
        <f t="shared" si="8"/>
        <v>560.67999999999995</v>
      </c>
      <c r="X14" s="132"/>
      <c r="Y14" s="134">
        <f>Y9</f>
        <v>4670.6400000000003</v>
      </c>
      <c r="Z14" s="132"/>
      <c r="AA14" s="134">
        <f t="shared" si="9"/>
        <v>389.22</v>
      </c>
      <c r="AB14" s="133"/>
      <c r="AC14" s="134">
        <f>AC9</f>
        <v>5137.3540368281929</v>
      </c>
      <c r="AD14" s="132"/>
      <c r="AE14" s="134">
        <f t="shared" si="10"/>
        <v>428.11283640234939</v>
      </c>
      <c r="AF14" s="132"/>
      <c r="AG14" s="134">
        <f>AG9</f>
        <v>38.873344805500246</v>
      </c>
      <c r="AH14" s="133"/>
      <c r="AI14" s="136">
        <f t="shared" si="11"/>
        <v>30.573951020408167</v>
      </c>
      <c r="AJ14" s="137"/>
    </row>
    <row r="15" spans="1:36" s="130" customFormat="1" ht="24.95" customHeight="1" x14ac:dyDescent="0.25">
      <c r="A15" s="138"/>
      <c r="B15" s="131" t="s">
        <v>131</v>
      </c>
      <c r="C15" s="132">
        <f>ROUND('[2]año 2022 (2)'!C15*1.025/15,2)*15</f>
        <v>24108.15</v>
      </c>
      <c r="D15" s="133"/>
      <c r="E15" s="132">
        <f t="shared" si="2"/>
        <v>1607.21</v>
      </c>
      <c r="F15" s="132"/>
      <c r="G15" s="134">
        <f>ROUND('[2]año 2022 (2)'!G15*1.025/15,2)*15</f>
        <v>41.699999999999996</v>
      </c>
      <c r="H15" s="133"/>
      <c r="I15" s="134">
        <f t="shared" si="3"/>
        <v>2410.8000000000002</v>
      </c>
      <c r="J15" s="132"/>
      <c r="K15" s="134">
        <f t="shared" si="4"/>
        <v>200.9</v>
      </c>
      <c r="L15" s="133"/>
      <c r="M15" s="132">
        <f t="shared" si="0"/>
        <v>3616.2000000000003</v>
      </c>
      <c r="N15" s="132"/>
      <c r="O15" s="134">
        <f t="shared" si="5"/>
        <v>301.35000000000002</v>
      </c>
      <c r="P15" s="133"/>
      <c r="Q15" s="132">
        <f t="shared" si="1"/>
        <v>4821.6000000000004</v>
      </c>
      <c r="R15" s="132"/>
      <c r="S15" s="134">
        <f t="shared" si="6"/>
        <v>401.8</v>
      </c>
      <c r="T15" s="135"/>
      <c r="U15" s="132">
        <f t="shared" si="7"/>
        <v>6027</v>
      </c>
      <c r="V15" s="132"/>
      <c r="W15" s="134">
        <f t="shared" si="8"/>
        <v>502.25</v>
      </c>
      <c r="X15" s="132"/>
      <c r="Y15" s="134">
        <f>Y9</f>
        <v>4670.6400000000003</v>
      </c>
      <c r="Z15" s="132"/>
      <c r="AA15" s="134">
        <f t="shared" si="9"/>
        <v>389.22</v>
      </c>
      <c r="AB15" s="133"/>
      <c r="AC15" s="134">
        <f>AC9</f>
        <v>5137.3540368281929</v>
      </c>
      <c r="AD15" s="132"/>
      <c r="AE15" s="134">
        <f t="shared" si="10"/>
        <v>428.11283640234939</v>
      </c>
      <c r="AF15" s="132"/>
      <c r="AG15" s="134">
        <f>AG9</f>
        <v>38.873344805500246</v>
      </c>
      <c r="AH15" s="133"/>
      <c r="AI15" s="136">
        <f t="shared" si="11"/>
        <v>27.388170408163269</v>
      </c>
      <c r="AJ15" s="137"/>
    </row>
    <row r="16" spans="1:36" s="130" customFormat="1" ht="24.95" customHeight="1" thickBot="1" x14ac:dyDescent="0.3">
      <c r="A16" s="139" t="s">
        <v>132</v>
      </c>
      <c r="B16" s="140" t="s">
        <v>132</v>
      </c>
      <c r="C16" s="141">
        <f>ROUND('[2]año 2022 (2)'!C16*1.025/15,2)*15</f>
        <v>22479.45</v>
      </c>
      <c r="D16" s="142"/>
      <c r="E16" s="143">
        <f t="shared" si="2"/>
        <v>1498.63</v>
      </c>
      <c r="F16" s="143"/>
      <c r="G16" s="141">
        <f>ROUND('[2]año 2022 (2)'!G16*1.025/15,2)*15</f>
        <v>41.699999999999996</v>
      </c>
      <c r="H16" s="142"/>
      <c r="I16" s="141">
        <f t="shared" si="3"/>
        <v>2247.96</v>
      </c>
      <c r="J16" s="143"/>
      <c r="K16" s="141">
        <f t="shared" si="4"/>
        <v>187.33</v>
      </c>
      <c r="L16" s="142"/>
      <c r="M16" s="143">
        <f t="shared" si="0"/>
        <v>3371.88</v>
      </c>
      <c r="N16" s="143"/>
      <c r="O16" s="141">
        <f t="shared" si="5"/>
        <v>280.99</v>
      </c>
      <c r="P16" s="142"/>
      <c r="Q16" s="143">
        <f t="shared" si="1"/>
        <v>4495.92</v>
      </c>
      <c r="R16" s="143"/>
      <c r="S16" s="141">
        <f t="shared" si="6"/>
        <v>374.66</v>
      </c>
      <c r="T16" s="144"/>
      <c r="U16" s="143">
        <f t="shared" si="7"/>
        <v>5619.84</v>
      </c>
      <c r="V16" s="143"/>
      <c r="W16" s="141">
        <f t="shared" si="8"/>
        <v>468.32</v>
      </c>
      <c r="X16" s="143"/>
      <c r="Y16" s="141">
        <f>Y9</f>
        <v>4670.6400000000003</v>
      </c>
      <c r="Z16" s="143"/>
      <c r="AA16" s="141">
        <f t="shared" si="9"/>
        <v>389.22</v>
      </c>
      <c r="AB16" s="142"/>
      <c r="AC16" s="141">
        <f>AC9</f>
        <v>5137.3540368281929</v>
      </c>
      <c r="AD16" s="143"/>
      <c r="AE16" s="141">
        <f t="shared" si="10"/>
        <v>428.11283640234939</v>
      </c>
      <c r="AF16" s="143"/>
      <c r="AG16" s="141">
        <f>AG9</f>
        <v>38.873344805500246</v>
      </c>
      <c r="AH16" s="142"/>
      <c r="AI16" s="145">
        <f t="shared" si="11"/>
        <v>25.537878571428571</v>
      </c>
      <c r="AJ16" s="146"/>
    </row>
    <row r="17" spans="1:30" ht="15.75" thickBot="1" x14ac:dyDescent="0.3"/>
    <row r="18" spans="1:30" s="130" customFormat="1" ht="24.95" customHeight="1" x14ac:dyDescent="0.25">
      <c r="A18" s="148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50"/>
      <c r="P18" s="150"/>
      <c r="Q18" s="448" t="s">
        <v>200</v>
      </c>
      <c r="R18" s="449"/>
      <c r="S18" s="449"/>
      <c r="T18" s="450"/>
      <c r="U18" s="152"/>
      <c r="V18" s="150"/>
      <c r="AA18" s="407"/>
      <c r="AB18" s="407"/>
      <c r="AC18" s="154"/>
      <c r="AD18" s="154"/>
    </row>
    <row r="19" spans="1:30" s="130" customFormat="1" ht="24.95" customHeight="1" x14ac:dyDescent="0.25">
      <c r="A19" s="408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50"/>
      <c r="P19" s="150"/>
      <c r="Q19" s="451" t="s">
        <v>201</v>
      </c>
      <c r="R19" s="438"/>
      <c r="S19" s="438"/>
      <c r="T19" s="440"/>
      <c r="U19" s="151"/>
      <c r="AA19" s="407"/>
      <c r="AB19" s="407"/>
      <c r="AC19" s="154"/>
      <c r="AD19" s="154"/>
    </row>
    <row r="20" spans="1:30" s="130" customFormat="1" ht="24.95" customHeight="1" x14ac:dyDescent="0.25">
      <c r="A20" s="408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50"/>
      <c r="P20" s="150"/>
      <c r="Q20" s="457" t="s">
        <v>202</v>
      </c>
      <c r="R20" s="458"/>
      <c r="S20" s="452" t="s">
        <v>133</v>
      </c>
      <c r="T20" s="453"/>
      <c r="U20" s="151"/>
      <c r="AA20" s="407"/>
      <c r="AB20" s="407"/>
      <c r="AC20" s="154"/>
      <c r="AD20" s="154"/>
    </row>
    <row r="21" spans="1:30" s="130" customFormat="1" ht="24.95" customHeight="1" x14ac:dyDescent="0.25">
      <c r="A21" s="408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50"/>
      <c r="P21" s="150"/>
      <c r="Q21" s="459" t="s">
        <v>203</v>
      </c>
      <c r="R21" s="460"/>
      <c r="S21" s="132">
        <v>74.459999999999994</v>
      </c>
      <c r="T21" s="149"/>
      <c r="U21" s="151"/>
      <c r="AA21" s="407"/>
      <c r="AB21" s="407"/>
      <c r="AC21" s="154"/>
      <c r="AD21" s="154"/>
    </row>
    <row r="22" spans="1:30" s="130" customFormat="1" ht="24.95" customHeight="1" x14ac:dyDescent="0.25">
      <c r="A22" s="148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50"/>
      <c r="P22" s="150"/>
      <c r="Q22" s="459" t="s">
        <v>204</v>
      </c>
      <c r="R22" s="460"/>
      <c r="S22" s="132">
        <v>92.24</v>
      </c>
      <c r="T22" s="137"/>
      <c r="U22" s="151"/>
      <c r="AA22" s="407"/>
      <c r="AB22" s="407"/>
      <c r="AC22" s="154"/>
      <c r="AD22" s="154"/>
    </row>
    <row r="23" spans="1:30" s="130" customFormat="1" ht="24.95" customHeight="1" thickBot="1" x14ac:dyDescent="0.3">
      <c r="A23" s="148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50"/>
      <c r="P23" s="150"/>
      <c r="Q23" s="461" t="s">
        <v>205</v>
      </c>
      <c r="R23" s="462"/>
      <c r="S23" s="143">
        <v>106.68</v>
      </c>
      <c r="T23" s="146"/>
      <c r="U23" s="151"/>
      <c r="AA23" s="407"/>
      <c r="AB23" s="407"/>
      <c r="AC23" s="154"/>
      <c r="AD23" s="154"/>
    </row>
  </sheetData>
  <mergeCells count="47">
    <mergeCell ref="Q20:R20"/>
    <mergeCell ref="S20:T20"/>
    <mergeCell ref="Q21:R21"/>
    <mergeCell ref="Q22:R22"/>
    <mergeCell ref="Q23:R23"/>
    <mergeCell ref="Q18:T18"/>
    <mergeCell ref="Q19:T19"/>
    <mergeCell ref="AI8:AJ8"/>
    <mergeCell ref="A9:A10"/>
    <mergeCell ref="A11:A12"/>
    <mergeCell ref="U8:V8"/>
    <mergeCell ref="W8:X8"/>
    <mergeCell ref="Y8:Z8"/>
    <mergeCell ref="AA8:AB8"/>
    <mergeCell ref="AC8:AD8"/>
    <mergeCell ref="AE8:AF8"/>
    <mergeCell ref="AG7:AH7"/>
    <mergeCell ref="C8:D8"/>
    <mergeCell ref="E8:F8"/>
    <mergeCell ref="G8:H8"/>
    <mergeCell ref="I8:J8"/>
    <mergeCell ref="K8:L8"/>
    <mergeCell ref="M8:N8"/>
    <mergeCell ref="O8:P8"/>
    <mergeCell ref="Q8:R8"/>
    <mergeCell ref="AG8:AH8"/>
    <mergeCell ref="U6:X6"/>
    <mergeCell ref="Y6:AB6"/>
    <mergeCell ref="AC6:AF6"/>
    <mergeCell ref="AG6:AH6"/>
    <mergeCell ref="AI6:AJ6"/>
    <mergeCell ref="C6:F6"/>
    <mergeCell ref="G6:H6"/>
    <mergeCell ref="I6:L6"/>
    <mergeCell ref="M6:P6"/>
    <mergeCell ref="Q6:T6"/>
    <mergeCell ref="A2:AJ2"/>
    <mergeCell ref="C5:F5"/>
    <mergeCell ref="G5:H5"/>
    <mergeCell ref="I5:L5"/>
    <mergeCell ref="M5:P5"/>
    <mergeCell ref="Q5:T5"/>
    <mergeCell ref="U5:X5"/>
    <mergeCell ref="Y5:AB5"/>
    <mergeCell ref="AC5:AF5"/>
    <mergeCell ref="AG5:AH5"/>
    <mergeCell ref="AI5:AJ5"/>
  </mergeCells>
  <pageMargins left="0.11811023622047245" right="0.11811023622047245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5"/>
  <sheetViews>
    <sheetView workbookViewId="0">
      <selection activeCell="L59" sqref="L59"/>
    </sheetView>
  </sheetViews>
  <sheetFormatPr baseColWidth="10" defaultRowHeight="15" x14ac:dyDescent="0.25"/>
  <cols>
    <col min="1" max="1" width="6.42578125" customWidth="1"/>
    <col min="2" max="2" width="10.7109375" style="161" customWidth="1"/>
    <col min="3" max="3" width="2.140625" style="161" customWidth="1"/>
    <col min="4" max="4" width="10.7109375" style="107" customWidth="1"/>
    <col min="5" max="5" width="2.28515625" customWidth="1"/>
    <col min="6" max="6" width="10.7109375" style="161" customWidth="1"/>
    <col min="7" max="7" width="1.85546875" style="162" customWidth="1"/>
    <col min="8" max="8" width="10.7109375" style="161" customWidth="1"/>
    <col min="9" max="9" width="1.85546875" style="162" customWidth="1"/>
    <col min="10" max="10" width="10.7109375" style="107" customWidth="1"/>
    <col min="11" max="11" width="2.140625" customWidth="1"/>
    <col min="12" max="12" width="10.7109375" style="161" customWidth="1"/>
    <col min="13" max="13" width="1.85546875" style="162" customWidth="1"/>
    <col min="14" max="14" width="10.7109375" style="107" customWidth="1"/>
    <col min="15" max="15" width="2.140625" customWidth="1"/>
    <col min="16" max="16" width="40.7109375" customWidth="1"/>
    <col min="17" max="18" width="5.140625" customWidth="1"/>
    <col min="19" max="19" width="2.7109375" customWidth="1"/>
    <col min="20" max="22" width="12.7109375" style="107" customWidth="1"/>
    <col min="23" max="23" width="1.5703125" customWidth="1"/>
    <col min="24" max="24" width="13.7109375" style="160" customWidth="1"/>
    <col min="25" max="25" width="2.7109375" customWidth="1"/>
    <col min="252" max="252" width="6.42578125" customWidth="1"/>
    <col min="253" max="253" width="10.7109375" customWidth="1"/>
    <col min="254" max="254" width="2.140625" customWidth="1"/>
    <col min="255" max="255" width="10.7109375" customWidth="1"/>
    <col min="256" max="256" width="2.28515625" customWidth="1"/>
    <col min="257" max="257" width="10.7109375" customWidth="1"/>
    <col min="258" max="258" width="1.85546875" customWidth="1"/>
    <col min="259" max="259" width="10.7109375" customWidth="1"/>
    <col min="260" max="260" width="1.85546875" customWidth="1"/>
    <col min="261" max="261" width="10.7109375" customWidth="1"/>
    <col min="262" max="262" width="2.140625" customWidth="1"/>
    <col min="263" max="263" width="10.7109375" customWidth="1"/>
    <col min="264" max="264" width="1.85546875" customWidth="1"/>
    <col min="265" max="265" width="10.7109375" customWidth="1"/>
    <col min="266" max="266" width="2.140625" customWidth="1"/>
    <col min="267" max="267" width="40.7109375" customWidth="1"/>
    <col min="268" max="269" width="5.140625" customWidth="1"/>
    <col min="270" max="270" width="2.7109375" customWidth="1"/>
    <col min="271" max="273" width="12.7109375" customWidth="1"/>
    <col min="274" max="274" width="1.5703125" customWidth="1"/>
    <col min="275" max="275" width="13.7109375" customWidth="1"/>
    <col min="276" max="276" width="2.7109375" customWidth="1"/>
    <col min="508" max="508" width="6.42578125" customWidth="1"/>
    <col min="509" max="509" width="10.7109375" customWidth="1"/>
    <col min="510" max="510" width="2.140625" customWidth="1"/>
    <col min="511" max="511" width="10.7109375" customWidth="1"/>
    <col min="512" max="512" width="2.28515625" customWidth="1"/>
    <col min="513" max="513" width="10.7109375" customWidth="1"/>
    <col min="514" max="514" width="1.85546875" customWidth="1"/>
    <col min="515" max="515" width="10.7109375" customWidth="1"/>
    <col min="516" max="516" width="1.85546875" customWidth="1"/>
    <col min="517" max="517" width="10.7109375" customWidth="1"/>
    <col min="518" max="518" width="2.140625" customWidth="1"/>
    <col min="519" max="519" width="10.7109375" customWidth="1"/>
    <col min="520" max="520" width="1.85546875" customWidth="1"/>
    <col min="521" max="521" width="10.7109375" customWidth="1"/>
    <col min="522" max="522" width="2.140625" customWidth="1"/>
    <col min="523" max="523" width="40.7109375" customWidth="1"/>
    <col min="524" max="525" width="5.140625" customWidth="1"/>
    <col min="526" max="526" width="2.7109375" customWidth="1"/>
    <col min="527" max="529" width="12.7109375" customWidth="1"/>
    <col min="530" max="530" width="1.5703125" customWidth="1"/>
    <col min="531" max="531" width="13.7109375" customWidth="1"/>
    <col min="532" max="532" width="2.7109375" customWidth="1"/>
    <col min="764" max="764" width="6.42578125" customWidth="1"/>
    <col min="765" max="765" width="10.7109375" customWidth="1"/>
    <col min="766" max="766" width="2.140625" customWidth="1"/>
    <col min="767" max="767" width="10.7109375" customWidth="1"/>
    <col min="768" max="768" width="2.28515625" customWidth="1"/>
    <col min="769" max="769" width="10.7109375" customWidth="1"/>
    <col min="770" max="770" width="1.85546875" customWidth="1"/>
    <col min="771" max="771" width="10.7109375" customWidth="1"/>
    <col min="772" max="772" width="1.85546875" customWidth="1"/>
    <col min="773" max="773" width="10.7109375" customWidth="1"/>
    <col min="774" max="774" width="2.140625" customWidth="1"/>
    <col min="775" max="775" width="10.7109375" customWidth="1"/>
    <col min="776" max="776" width="1.85546875" customWidth="1"/>
    <col min="777" max="777" width="10.7109375" customWidth="1"/>
    <col min="778" max="778" width="2.140625" customWidth="1"/>
    <col min="779" max="779" width="40.7109375" customWidth="1"/>
    <col min="780" max="781" width="5.140625" customWidth="1"/>
    <col min="782" max="782" width="2.7109375" customWidth="1"/>
    <col min="783" max="785" width="12.7109375" customWidth="1"/>
    <col min="786" max="786" width="1.5703125" customWidth="1"/>
    <col min="787" max="787" width="13.7109375" customWidth="1"/>
    <col min="788" max="788" width="2.7109375" customWidth="1"/>
    <col min="1020" max="1020" width="6.42578125" customWidth="1"/>
    <col min="1021" max="1021" width="10.7109375" customWidth="1"/>
    <col min="1022" max="1022" width="2.140625" customWidth="1"/>
    <col min="1023" max="1023" width="10.7109375" customWidth="1"/>
    <col min="1024" max="1024" width="2.28515625" customWidth="1"/>
    <col min="1025" max="1025" width="10.7109375" customWidth="1"/>
    <col min="1026" max="1026" width="1.85546875" customWidth="1"/>
    <col min="1027" max="1027" width="10.7109375" customWidth="1"/>
    <col min="1028" max="1028" width="1.85546875" customWidth="1"/>
    <col min="1029" max="1029" width="10.7109375" customWidth="1"/>
    <col min="1030" max="1030" width="2.140625" customWidth="1"/>
    <col min="1031" max="1031" width="10.7109375" customWidth="1"/>
    <col min="1032" max="1032" width="1.85546875" customWidth="1"/>
    <col min="1033" max="1033" width="10.7109375" customWidth="1"/>
    <col min="1034" max="1034" width="2.140625" customWidth="1"/>
    <col min="1035" max="1035" width="40.7109375" customWidth="1"/>
    <col min="1036" max="1037" width="5.140625" customWidth="1"/>
    <col min="1038" max="1038" width="2.7109375" customWidth="1"/>
    <col min="1039" max="1041" width="12.7109375" customWidth="1"/>
    <col min="1042" max="1042" width="1.5703125" customWidth="1"/>
    <col min="1043" max="1043" width="13.7109375" customWidth="1"/>
    <col min="1044" max="1044" width="2.7109375" customWidth="1"/>
    <col min="1276" max="1276" width="6.42578125" customWidth="1"/>
    <col min="1277" max="1277" width="10.7109375" customWidth="1"/>
    <col min="1278" max="1278" width="2.140625" customWidth="1"/>
    <col min="1279" max="1279" width="10.7109375" customWidth="1"/>
    <col min="1280" max="1280" width="2.28515625" customWidth="1"/>
    <col min="1281" max="1281" width="10.7109375" customWidth="1"/>
    <col min="1282" max="1282" width="1.85546875" customWidth="1"/>
    <col min="1283" max="1283" width="10.7109375" customWidth="1"/>
    <col min="1284" max="1284" width="1.85546875" customWidth="1"/>
    <col min="1285" max="1285" width="10.7109375" customWidth="1"/>
    <col min="1286" max="1286" width="2.140625" customWidth="1"/>
    <col min="1287" max="1287" width="10.7109375" customWidth="1"/>
    <col min="1288" max="1288" width="1.85546875" customWidth="1"/>
    <col min="1289" max="1289" width="10.7109375" customWidth="1"/>
    <col min="1290" max="1290" width="2.140625" customWidth="1"/>
    <col min="1291" max="1291" width="40.7109375" customWidth="1"/>
    <col min="1292" max="1293" width="5.140625" customWidth="1"/>
    <col min="1294" max="1294" width="2.7109375" customWidth="1"/>
    <col min="1295" max="1297" width="12.7109375" customWidth="1"/>
    <col min="1298" max="1298" width="1.5703125" customWidth="1"/>
    <col min="1299" max="1299" width="13.7109375" customWidth="1"/>
    <col min="1300" max="1300" width="2.7109375" customWidth="1"/>
    <col min="1532" max="1532" width="6.42578125" customWidth="1"/>
    <col min="1533" max="1533" width="10.7109375" customWidth="1"/>
    <col min="1534" max="1534" width="2.140625" customWidth="1"/>
    <col min="1535" max="1535" width="10.7109375" customWidth="1"/>
    <col min="1536" max="1536" width="2.28515625" customWidth="1"/>
    <col min="1537" max="1537" width="10.7109375" customWidth="1"/>
    <col min="1538" max="1538" width="1.85546875" customWidth="1"/>
    <col min="1539" max="1539" width="10.7109375" customWidth="1"/>
    <col min="1540" max="1540" width="1.85546875" customWidth="1"/>
    <col min="1541" max="1541" width="10.7109375" customWidth="1"/>
    <col min="1542" max="1542" width="2.140625" customWidth="1"/>
    <col min="1543" max="1543" width="10.7109375" customWidth="1"/>
    <col min="1544" max="1544" width="1.85546875" customWidth="1"/>
    <col min="1545" max="1545" width="10.7109375" customWidth="1"/>
    <col min="1546" max="1546" width="2.140625" customWidth="1"/>
    <col min="1547" max="1547" width="40.7109375" customWidth="1"/>
    <col min="1548" max="1549" width="5.140625" customWidth="1"/>
    <col min="1550" max="1550" width="2.7109375" customWidth="1"/>
    <col min="1551" max="1553" width="12.7109375" customWidth="1"/>
    <col min="1554" max="1554" width="1.5703125" customWidth="1"/>
    <col min="1555" max="1555" width="13.7109375" customWidth="1"/>
    <col min="1556" max="1556" width="2.7109375" customWidth="1"/>
    <col min="1788" max="1788" width="6.42578125" customWidth="1"/>
    <col min="1789" max="1789" width="10.7109375" customWidth="1"/>
    <col min="1790" max="1790" width="2.140625" customWidth="1"/>
    <col min="1791" max="1791" width="10.7109375" customWidth="1"/>
    <col min="1792" max="1792" width="2.28515625" customWidth="1"/>
    <col min="1793" max="1793" width="10.7109375" customWidth="1"/>
    <col min="1794" max="1794" width="1.85546875" customWidth="1"/>
    <col min="1795" max="1795" width="10.7109375" customWidth="1"/>
    <col min="1796" max="1796" width="1.85546875" customWidth="1"/>
    <col min="1797" max="1797" width="10.7109375" customWidth="1"/>
    <col min="1798" max="1798" width="2.140625" customWidth="1"/>
    <col min="1799" max="1799" width="10.7109375" customWidth="1"/>
    <col min="1800" max="1800" width="1.85546875" customWidth="1"/>
    <col min="1801" max="1801" width="10.7109375" customWidth="1"/>
    <col min="1802" max="1802" width="2.140625" customWidth="1"/>
    <col min="1803" max="1803" width="40.7109375" customWidth="1"/>
    <col min="1804" max="1805" width="5.140625" customWidth="1"/>
    <col min="1806" max="1806" width="2.7109375" customWidth="1"/>
    <col min="1807" max="1809" width="12.7109375" customWidth="1"/>
    <col min="1810" max="1810" width="1.5703125" customWidth="1"/>
    <col min="1811" max="1811" width="13.7109375" customWidth="1"/>
    <col min="1812" max="1812" width="2.7109375" customWidth="1"/>
    <col min="2044" max="2044" width="6.42578125" customWidth="1"/>
    <col min="2045" max="2045" width="10.7109375" customWidth="1"/>
    <col min="2046" max="2046" width="2.140625" customWidth="1"/>
    <col min="2047" max="2047" width="10.7109375" customWidth="1"/>
    <col min="2048" max="2048" width="2.28515625" customWidth="1"/>
    <col min="2049" max="2049" width="10.7109375" customWidth="1"/>
    <col min="2050" max="2050" width="1.85546875" customWidth="1"/>
    <col min="2051" max="2051" width="10.7109375" customWidth="1"/>
    <col min="2052" max="2052" width="1.85546875" customWidth="1"/>
    <col min="2053" max="2053" width="10.7109375" customWidth="1"/>
    <col min="2054" max="2054" width="2.140625" customWidth="1"/>
    <col min="2055" max="2055" width="10.7109375" customWidth="1"/>
    <col min="2056" max="2056" width="1.85546875" customWidth="1"/>
    <col min="2057" max="2057" width="10.7109375" customWidth="1"/>
    <col min="2058" max="2058" width="2.140625" customWidth="1"/>
    <col min="2059" max="2059" width="40.7109375" customWidth="1"/>
    <col min="2060" max="2061" width="5.140625" customWidth="1"/>
    <col min="2062" max="2062" width="2.7109375" customWidth="1"/>
    <col min="2063" max="2065" width="12.7109375" customWidth="1"/>
    <col min="2066" max="2066" width="1.5703125" customWidth="1"/>
    <col min="2067" max="2067" width="13.7109375" customWidth="1"/>
    <col min="2068" max="2068" width="2.7109375" customWidth="1"/>
    <col min="2300" max="2300" width="6.42578125" customWidth="1"/>
    <col min="2301" max="2301" width="10.7109375" customWidth="1"/>
    <col min="2302" max="2302" width="2.140625" customWidth="1"/>
    <col min="2303" max="2303" width="10.7109375" customWidth="1"/>
    <col min="2304" max="2304" width="2.28515625" customWidth="1"/>
    <col min="2305" max="2305" width="10.7109375" customWidth="1"/>
    <col min="2306" max="2306" width="1.85546875" customWidth="1"/>
    <col min="2307" max="2307" width="10.7109375" customWidth="1"/>
    <col min="2308" max="2308" width="1.85546875" customWidth="1"/>
    <col min="2309" max="2309" width="10.7109375" customWidth="1"/>
    <col min="2310" max="2310" width="2.140625" customWidth="1"/>
    <col min="2311" max="2311" width="10.7109375" customWidth="1"/>
    <col min="2312" max="2312" width="1.85546875" customWidth="1"/>
    <col min="2313" max="2313" width="10.7109375" customWidth="1"/>
    <col min="2314" max="2314" width="2.140625" customWidth="1"/>
    <col min="2315" max="2315" width="40.7109375" customWidth="1"/>
    <col min="2316" max="2317" width="5.140625" customWidth="1"/>
    <col min="2318" max="2318" width="2.7109375" customWidth="1"/>
    <col min="2319" max="2321" width="12.7109375" customWidth="1"/>
    <col min="2322" max="2322" width="1.5703125" customWidth="1"/>
    <col min="2323" max="2323" width="13.7109375" customWidth="1"/>
    <col min="2324" max="2324" width="2.7109375" customWidth="1"/>
    <col min="2556" max="2556" width="6.42578125" customWidth="1"/>
    <col min="2557" max="2557" width="10.7109375" customWidth="1"/>
    <col min="2558" max="2558" width="2.140625" customWidth="1"/>
    <col min="2559" max="2559" width="10.7109375" customWidth="1"/>
    <col min="2560" max="2560" width="2.28515625" customWidth="1"/>
    <col min="2561" max="2561" width="10.7109375" customWidth="1"/>
    <col min="2562" max="2562" width="1.85546875" customWidth="1"/>
    <col min="2563" max="2563" width="10.7109375" customWidth="1"/>
    <col min="2564" max="2564" width="1.85546875" customWidth="1"/>
    <col min="2565" max="2565" width="10.7109375" customWidth="1"/>
    <col min="2566" max="2566" width="2.140625" customWidth="1"/>
    <col min="2567" max="2567" width="10.7109375" customWidth="1"/>
    <col min="2568" max="2568" width="1.85546875" customWidth="1"/>
    <col min="2569" max="2569" width="10.7109375" customWidth="1"/>
    <col min="2570" max="2570" width="2.140625" customWidth="1"/>
    <col min="2571" max="2571" width="40.7109375" customWidth="1"/>
    <col min="2572" max="2573" width="5.140625" customWidth="1"/>
    <col min="2574" max="2574" width="2.7109375" customWidth="1"/>
    <col min="2575" max="2577" width="12.7109375" customWidth="1"/>
    <col min="2578" max="2578" width="1.5703125" customWidth="1"/>
    <col min="2579" max="2579" width="13.7109375" customWidth="1"/>
    <col min="2580" max="2580" width="2.7109375" customWidth="1"/>
    <col min="2812" max="2812" width="6.42578125" customWidth="1"/>
    <col min="2813" max="2813" width="10.7109375" customWidth="1"/>
    <col min="2814" max="2814" width="2.140625" customWidth="1"/>
    <col min="2815" max="2815" width="10.7109375" customWidth="1"/>
    <col min="2816" max="2816" width="2.28515625" customWidth="1"/>
    <col min="2817" max="2817" width="10.7109375" customWidth="1"/>
    <col min="2818" max="2818" width="1.85546875" customWidth="1"/>
    <col min="2819" max="2819" width="10.7109375" customWidth="1"/>
    <col min="2820" max="2820" width="1.85546875" customWidth="1"/>
    <col min="2821" max="2821" width="10.7109375" customWidth="1"/>
    <col min="2822" max="2822" width="2.140625" customWidth="1"/>
    <col min="2823" max="2823" width="10.7109375" customWidth="1"/>
    <col min="2824" max="2824" width="1.85546875" customWidth="1"/>
    <col min="2825" max="2825" width="10.7109375" customWidth="1"/>
    <col min="2826" max="2826" width="2.140625" customWidth="1"/>
    <col min="2827" max="2827" width="40.7109375" customWidth="1"/>
    <col min="2828" max="2829" width="5.140625" customWidth="1"/>
    <col min="2830" max="2830" width="2.7109375" customWidth="1"/>
    <col min="2831" max="2833" width="12.7109375" customWidth="1"/>
    <col min="2834" max="2834" width="1.5703125" customWidth="1"/>
    <col min="2835" max="2835" width="13.7109375" customWidth="1"/>
    <col min="2836" max="2836" width="2.7109375" customWidth="1"/>
    <col min="3068" max="3068" width="6.42578125" customWidth="1"/>
    <col min="3069" max="3069" width="10.7109375" customWidth="1"/>
    <col min="3070" max="3070" width="2.140625" customWidth="1"/>
    <col min="3071" max="3071" width="10.7109375" customWidth="1"/>
    <col min="3072" max="3072" width="2.28515625" customWidth="1"/>
    <col min="3073" max="3073" width="10.7109375" customWidth="1"/>
    <col min="3074" max="3074" width="1.85546875" customWidth="1"/>
    <col min="3075" max="3075" width="10.7109375" customWidth="1"/>
    <col min="3076" max="3076" width="1.85546875" customWidth="1"/>
    <col min="3077" max="3077" width="10.7109375" customWidth="1"/>
    <col min="3078" max="3078" width="2.140625" customWidth="1"/>
    <col min="3079" max="3079" width="10.7109375" customWidth="1"/>
    <col min="3080" max="3080" width="1.85546875" customWidth="1"/>
    <col min="3081" max="3081" width="10.7109375" customWidth="1"/>
    <col min="3082" max="3082" width="2.140625" customWidth="1"/>
    <col min="3083" max="3083" width="40.7109375" customWidth="1"/>
    <col min="3084" max="3085" width="5.140625" customWidth="1"/>
    <col min="3086" max="3086" width="2.7109375" customWidth="1"/>
    <col min="3087" max="3089" width="12.7109375" customWidth="1"/>
    <col min="3090" max="3090" width="1.5703125" customWidth="1"/>
    <col min="3091" max="3091" width="13.7109375" customWidth="1"/>
    <col min="3092" max="3092" width="2.7109375" customWidth="1"/>
    <col min="3324" max="3324" width="6.42578125" customWidth="1"/>
    <col min="3325" max="3325" width="10.7109375" customWidth="1"/>
    <col min="3326" max="3326" width="2.140625" customWidth="1"/>
    <col min="3327" max="3327" width="10.7109375" customWidth="1"/>
    <col min="3328" max="3328" width="2.28515625" customWidth="1"/>
    <col min="3329" max="3329" width="10.7109375" customWidth="1"/>
    <col min="3330" max="3330" width="1.85546875" customWidth="1"/>
    <col min="3331" max="3331" width="10.7109375" customWidth="1"/>
    <col min="3332" max="3332" width="1.85546875" customWidth="1"/>
    <col min="3333" max="3333" width="10.7109375" customWidth="1"/>
    <col min="3334" max="3334" width="2.140625" customWidth="1"/>
    <col min="3335" max="3335" width="10.7109375" customWidth="1"/>
    <col min="3336" max="3336" width="1.85546875" customWidth="1"/>
    <col min="3337" max="3337" width="10.7109375" customWidth="1"/>
    <col min="3338" max="3338" width="2.140625" customWidth="1"/>
    <col min="3339" max="3339" width="40.7109375" customWidth="1"/>
    <col min="3340" max="3341" width="5.140625" customWidth="1"/>
    <col min="3342" max="3342" width="2.7109375" customWidth="1"/>
    <col min="3343" max="3345" width="12.7109375" customWidth="1"/>
    <col min="3346" max="3346" width="1.5703125" customWidth="1"/>
    <col min="3347" max="3347" width="13.7109375" customWidth="1"/>
    <col min="3348" max="3348" width="2.7109375" customWidth="1"/>
    <col min="3580" max="3580" width="6.42578125" customWidth="1"/>
    <col min="3581" max="3581" width="10.7109375" customWidth="1"/>
    <col min="3582" max="3582" width="2.140625" customWidth="1"/>
    <col min="3583" max="3583" width="10.7109375" customWidth="1"/>
    <col min="3584" max="3584" width="2.28515625" customWidth="1"/>
    <col min="3585" max="3585" width="10.7109375" customWidth="1"/>
    <col min="3586" max="3586" width="1.85546875" customWidth="1"/>
    <col min="3587" max="3587" width="10.7109375" customWidth="1"/>
    <col min="3588" max="3588" width="1.85546875" customWidth="1"/>
    <col min="3589" max="3589" width="10.7109375" customWidth="1"/>
    <col min="3590" max="3590" width="2.140625" customWidth="1"/>
    <col min="3591" max="3591" width="10.7109375" customWidth="1"/>
    <col min="3592" max="3592" width="1.85546875" customWidth="1"/>
    <col min="3593" max="3593" width="10.7109375" customWidth="1"/>
    <col min="3594" max="3594" width="2.140625" customWidth="1"/>
    <col min="3595" max="3595" width="40.7109375" customWidth="1"/>
    <col min="3596" max="3597" width="5.140625" customWidth="1"/>
    <col min="3598" max="3598" width="2.7109375" customWidth="1"/>
    <col min="3599" max="3601" width="12.7109375" customWidth="1"/>
    <col min="3602" max="3602" width="1.5703125" customWidth="1"/>
    <col min="3603" max="3603" width="13.7109375" customWidth="1"/>
    <col min="3604" max="3604" width="2.7109375" customWidth="1"/>
    <col min="3836" max="3836" width="6.42578125" customWidth="1"/>
    <col min="3837" max="3837" width="10.7109375" customWidth="1"/>
    <col min="3838" max="3838" width="2.140625" customWidth="1"/>
    <col min="3839" max="3839" width="10.7109375" customWidth="1"/>
    <col min="3840" max="3840" width="2.28515625" customWidth="1"/>
    <col min="3841" max="3841" width="10.7109375" customWidth="1"/>
    <col min="3842" max="3842" width="1.85546875" customWidth="1"/>
    <col min="3843" max="3843" width="10.7109375" customWidth="1"/>
    <col min="3844" max="3844" width="1.85546875" customWidth="1"/>
    <col min="3845" max="3845" width="10.7109375" customWidth="1"/>
    <col min="3846" max="3846" width="2.140625" customWidth="1"/>
    <col min="3847" max="3847" width="10.7109375" customWidth="1"/>
    <col min="3848" max="3848" width="1.85546875" customWidth="1"/>
    <col min="3849" max="3849" width="10.7109375" customWidth="1"/>
    <col min="3850" max="3850" width="2.140625" customWidth="1"/>
    <col min="3851" max="3851" width="40.7109375" customWidth="1"/>
    <col min="3852" max="3853" width="5.140625" customWidth="1"/>
    <col min="3854" max="3854" width="2.7109375" customWidth="1"/>
    <col min="3855" max="3857" width="12.7109375" customWidth="1"/>
    <col min="3858" max="3858" width="1.5703125" customWidth="1"/>
    <col min="3859" max="3859" width="13.7109375" customWidth="1"/>
    <col min="3860" max="3860" width="2.7109375" customWidth="1"/>
    <col min="4092" max="4092" width="6.42578125" customWidth="1"/>
    <col min="4093" max="4093" width="10.7109375" customWidth="1"/>
    <col min="4094" max="4094" width="2.140625" customWidth="1"/>
    <col min="4095" max="4095" width="10.7109375" customWidth="1"/>
    <col min="4096" max="4096" width="2.28515625" customWidth="1"/>
    <col min="4097" max="4097" width="10.7109375" customWidth="1"/>
    <col min="4098" max="4098" width="1.85546875" customWidth="1"/>
    <col min="4099" max="4099" width="10.7109375" customWidth="1"/>
    <col min="4100" max="4100" width="1.85546875" customWidth="1"/>
    <col min="4101" max="4101" width="10.7109375" customWidth="1"/>
    <col min="4102" max="4102" width="2.140625" customWidth="1"/>
    <col min="4103" max="4103" width="10.7109375" customWidth="1"/>
    <col min="4104" max="4104" width="1.85546875" customWidth="1"/>
    <col min="4105" max="4105" width="10.7109375" customWidth="1"/>
    <col min="4106" max="4106" width="2.140625" customWidth="1"/>
    <col min="4107" max="4107" width="40.7109375" customWidth="1"/>
    <col min="4108" max="4109" width="5.140625" customWidth="1"/>
    <col min="4110" max="4110" width="2.7109375" customWidth="1"/>
    <col min="4111" max="4113" width="12.7109375" customWidth="1"/>
    <col min="4114" max="4114" width="1.5703125" customWidth="1"/>
    <col min="4115" max="4115" width="13.7109375" customWidth="1"/>
    <col min="4116" max="4116" width="2.7109375" customWidth="1"/>
    <col min="4348" max="4348" width="6.42578125" customWidth="1"/>
    <col min="4349" max="4349" width="10.7109375" customWidth="1"/>
    <col min="4350" max="4350" width="2.140625" customWidth="1"/>
    <col min="4351" max="4351" width="10.7109375" customWidth="1"/>
    <col min="4352" max="4352" width="2.28515625" customWidth="1"/>
    <col min="4353" max="4353" width="10.7109375" customWidth="1"/>
    <col min="4354" max="4354" width="1.85546875" customWidth="1"/>
    <col min="4355" max="4355" width="10.7109375" customWidth="1"/>
    <col min="4356" max="4356" width="1.85546875" customWidth="1"/>
    <col min="4357" max="4357" width="10.7109375" customWidth="1"/>
    <col min="4358" max="4358" width="2.140625" customWidth="1"/>
    <col min="4359" max="4359" width="10.7109375" customWidth="1"/>
    <col min="4360" max="4360" width="1.85546875" customWidth="1"/>
    <col min="4361" max="4361" width="10.7109375" customWidth="1"/>
    <col min="4362" max="4362" width="2.140625" customWidth="1"/>
    <col min="4363" max="4363" width="40.7109375" customWidth="1"/>
    <col min="4364" max="4365" width="5.140625" customWidth="1"/>
    <col min="4366" max="4366" width="2.7109375" customWidth="1"/>
    <col min="4367" max="4369" width="12.7109375" customWidth="1"/>
    <col min="4370" max="4370" width="1.5703125" customWidth="1"/>
    <col min="4371" max="4371" width="13.7109375" customWidth="1"/>
    <col min="4372" max="4372" width="2.7109375" customWidth="1"/>
    <col min="4604" max="4604" width="6.42578125" customWidth="1"/>
    <col min="4605" max="4605" width="10.7109375" customWidth="1"/>
    <col min="4606" max="4606" width="2.140625" customWidth="1"/>
    <col min="4607" max="4607" width="10.7109375" customWidth="1"/>
    <col min="4608" max="4608" width="2.28515625" customWidth="1"/>
    <col min="4609" max="4609" width="10.7109375" customWidth="1"/>
    <col min="4610" max="4610" width="1.85546875" customWidth="1"/>
    <col min="4611" max="4611" width="10.7109375" customWidth="1"/>
    <col min="4612" max="4612" width="1.85546875" customWidth="1"/>
    <col min="4613" max="4613" width="10.7109375" customWidth="1"/>
    <col min="4614" max="4614" width="2.140625" customWidth="1"/>
    <col min="4615" max="4615" width="10.7109375" customWidth="1"/>
    <col min="4616" max="4616" width="1.85546875" customWidth="1"/>
    <col min="4617" max="4617" width="10.7109375" customWidth="1"/>
    <col min="4618" max="4618" width="2.140625" customWidth="1"/>
    <col min="4619" max="4619" width="40.7109375" customWidth="1"/>
    <col min="4620" max="4621" width="5.140625" customWidth="1"/>
    <col min="4622" max="4622" width="2.7109375" customWidth="1"/>
    <col min="4623" max="4625" width="12.7109375" customWidth="1"/>
    <col min="4626" max="4626" width="1.5703125" customWidth="1"/>
    <col min="4627" max="4627" width="13.7109375" customWidth="1"/>
    <col min="4628" max="4628" width="2.7109375" customWidth="1"/>
    <col min="4860" max="4860" width="6.42578125" customWidth="1"/>
    <col min="4861" max="4861" width="10.7109375" customWidth="1"/>
    <col min="4862" max="4862" width="2.140625" customWidth="1"/>
    <col min="4863" max="4863" width="10.7109375" customWidth="1"/>
    <col min="4864" max="4864" width="2.28515625" customWidth="1"/>
    <col min="4865" max="4865" width="10.7109375" customWidth="1"/>
    <col min="4866" max="4866" width="1.85546875" customWidth="1"/>
    <col min="4867" max="4867" width="10.7109375" customWidth="1"/>
    <col min="4868" max="4868" width="1.85546875" customWidth="1"/>
    <col min="4869" max="4869" width="10.7109375" customWidth="1"/>
    <col min="4870" max="4870" width="2.140625" customWidth="1"/>
    <col min="4871" max="4871" width="10.7109375" customWidth="1"/>
    <col min="4872" max="4872" width="1.85546875" customWidth="1"/>
    <col min="4873" max="4873" width="10.7109375" customWidth="1"/>
    <col min="4874" max="4874" width="2.140625" customWidth="1"/>
    <col min="4875" max="4875" width="40.7109375" customWidth="1"/>
    <col min="4876" max="4877" width="5.140625" customWidth="1"/>
    <col min="4878" max="4878" width="2.7109375" customWidth="1"/>
    <col min="4879" max="4881" width="12.7109375" customWidth="1"/>
    <col min="4882" max="4882" width="1.5703125" customWidth="1"/>
    <col min="4883" max="4883" width="13.7109375" customWidth="1"/>
    <col min="4884" max="4884" width="2.7109375" customWidth="1"/>
    <col min="5116" max="5116" width="6.42578125" customWidth="1"/>
    <col min="5117" max="5117" width="10.7109375" customWidth="1"/>
    <col min="5118" max="5118" width="2.140625" customWidth="1"/>
    <col min="5119" max="5119" width="10.7109375" customWidth="1"/>
    <col min="5120" max="5120" width="2.28515625" customWidth="1"/>
    <col min="5121" max="5121" width="10.7109375" customWidth="1"/>
    <col min="5122" max="5122" width="1.85546875" customWidth="1"/>
    <col min="5123" max="5123" width="10.7109375" customWidth="1"/>
    <col min="5124" max="5124" width="1.85546875" customWidth="1"/>
    <col min="5125" max="5125" width="10.7109375" customWidth="1"/>
    <col min="5126" max="5126" width="2.140625" customWidth="1"/>
    <col min="5127" max="5127" width="10.7109375" customWidth="1"/>
    <col min="5128" max="5128" width="1.85546875" customWidth="1"/>
    <col min="5129" max="5129" width="10.7109375" customWidth="1"/>
    <col min="5130" max="5130" width="2.140625" customWidth="1"/>
    <col min="5131" max="5131" width="40.7109375" customWidth="1"/>
    <col min="5132" max="5133" width="5.140625" customWidth="1"/>
    <col min="5134" max="5134" width="2.7109375" customWidth="1"/>
    <col min="5135" max="5137" width="12.7109375" customWidth="1"/>
    <col min="5138" max="5138" width="1.5703125" customWidth="1"/>
    <col min="5139" max="5139" width="13.7109375" customWidth="1"/>
    <col min="5140" max="5140" width="2.7109375" customWidth="1"/>
    <col min="5372" max="5372" width="6.42578125" customWidth="1"/>
    <col min="5373" max="5373" width="10.7109375" customWidth="1"/>
    <col min="5374" max="5374" width="2.140625" customWidth="1"/>
    <col min="5375" max="5375" width="10.7109375" customWidth="1"/>
    <col min="5376" max="5376" width="2.28515625" customWidth="1"/>
    <col min="5377" max="5377" width="10.7109375" customWidth="1"/>
    <col min="5378" max="5378" width="1.85546875" customWidth="1"/>
    <col min="5379" max="5379" width="10.7109375" customWidth="1"/>
    <col min="5380" max="5380" width="1.85546875" customWidth="1"/>
    <col min="5381" max="5381" width="10.7109375" customWidth="1"/>
    <col min="5382" max="5382" width="2.140625" customWidth="1"/>
    <col min="5383" max="5383" width="10.7109375" customWidth="1"/>
    <col min="5384" max="5384" width="1.85546875" customWidth="1"/>
    <col min="5385" max="5385" width="10.7109375" customWidth="1"/>
    <col min="5386" max="5386" width="2.140625" customWidth="1"/>
    <col min="5387" max="5387" width="40.7109375" customWidth="1"/>
    <col min="5388" max="5389" width="5.140625" customWidth="1"/>
    <col min="5390" max="5390" width="2.7109375" customWidth="1"/>
    <col min="5391" max="5393" width="12.7109375" customWidth="1"/>
    <col min="5394" max="5394" width="1.5703125" customWidth="1"/>
    <col min="5395" max="5395" width="13.7109375" customWidth="1"/>
    <col min="5396" max="5396" width="2.7109375" customWidth="1"/>
    <col min="5628" max="5628" width="6.42578125" customWidth="1"/>
    <col min="5629" max="5629" width="10.7109375" customWidth="1"/>
    <col min="5630" max="5630" width="2.140625" customWidth="1"/>
    <col min="5631" max="5631" width="10.7109375" customWidth="1"/>
    <col min="5632" max="5632" width="2.28515625" customWidth="1"/>
    <col min="5633" max="5633" width="10.7109375" customWidth="1"/>
    <col min="5634" max="5634" width="1.85546875" customWidth="1"/>
    <col min="5635" max="5635" width="10.7109375" customWidth="1"/>
    <col min="5636" max="5636" width="1.85546875" customWidth="1"/>
    <col min="5637" max="5637" width="10.7109375" customWidth="1"/>
    <col min="5638" max="5638" width="2.140625" customWidth="1"/>
    <col min="5639" max="5639" width="10.7109375" customWidth="1"/>
    <col min="5640" max="5640" width="1.85546875" customWidth="1"/>
    <col min="5641" max="5641" width="10.7109375" customWidth="1"/>
    <col min="5642" max="5642" width="2.140625" customWidth="1"/>
    <col min="5643" max="5643" width="40.7109375" customWidth="1"/>
    <col min="5644" max="5645" width="5.140625" customWidth="1"/>
    <col min="5646" max="5646" width="2.7109375" customWidth="1"/>
    <col min="5647" max="5649" width="12.7109375" customWidth="1"/>
    <col min="5650" max="5650" width="1.5703125" customWidth="1"/>
    <col min="5651" max="5651" width="13.7109375" customWidth="1"/>
    <col min="5652" max="5652" width="2.7109375" customWidth="1"/>
    <col min="5884" max="5884" width="6.42578125" customWidth="1"/>
    <col min="5885" max="5885" width="10.7109375" customWidth="1"/>
    <col min="5886" max="5886" width="2.140625" customWidth="1"/>
    <col min="5887" max="5887" width="10.7109375" customWidth="1"/>
    <col min="5888" max="5888" width="2.28515625" customWidth="1"/>
    <col min="5889" max="5889" width="10.7109375" customWidth="1"/>
    <col min="5890" max="5890" width="1.85546875" customWidth="1"/>
    <col min="5891" max="5891" width="10.7109375" customWidth="1"/>
    <col min="5892" max="5892" width="1.85546875" customWidth="1"/>
    <col min="5893" max="5893" width="10.7109375" customWidth="1"/>
    <col min="5894" max="5894" width="2.140625" customWidth="1"/>
    <col min="5895" max="5895" width="10.7109375" customWidth="1"/>
    <col min="5896" max="5896" width="1.85546875" customWidth="1"/>
    <col min="5897" max="5897" width="10.7109375" customWidth="1"/>
    <col min="5898" max="5898" width="2.140625" customWidth="1"/>
    <col min="5899" max="5899" width="40.7109375" customWidth="1"/>
    <col min="5900" max="5901" width="5.140625" customWidth="1"/>
    <col min="5902" max="5902" width="2.7109375" customWidth="1"/>
    <col min="5903" max="5905" width="12.7109375" customWidth="1"/>
    <col min="5906" max="5906" width="1.5703125" customWidth="1"/>
    <col min="5907" max="5907" width="13.7109375" customWidth="1"/>
    <col min="5908" max="5908" width="2.7109375" customWidth="1"/>
    <col min="6140" max="6140" width="6.42578125" customWidth="1"/>
    <col min="6141" max="6141" width="10.7109375" customWidth="1"/>
    <col min="6142" max="6142" width="2.140625" customWidth="1"/>
    <col min="6143" max="6143" width="10.7109375" customWidth="1"/>
    <col min="6144" max="6144" width="2.28515625" customWidth="1"/>
    <col min="6145" max="6145" width="10.7109375" customWidth="1"/>
    <col min="6146" max="6146" width="1.85546875" customWidth="1"/>
    <col min="6147" max="6147" width="10.7109375" customWidth="1"/>
    <col min="6148" max="6148" width="1.85546875" customWidth="1"/>
    <col min="6149" max="6149" width="10.7109375" customWidth="1"/>
    <col min="6150" max="6150" width="2.140625" customWidth="1"/>
    <col min="6151" max="6151" width="10.7109375" customWidth="1"/>
    <col min="6152" max="6152" width="1.85546875" customWidth="1"/>
    <col min="6153" max="6153" width="10.7109375" customWidth="1"/>
    <col min="6154" max="6154" width="2.140625" customWidth="1"/>
    <col min="6155" max="6155" width="40.7109375" customWidth="1"/>
    <col min="6156" max="6157" width="5.140625" customWidth="1"/>
    <col min="6158" max="6158" width="2.7109375" customWidth="1"/>
    <col min="6159" max="6161" width="12.7109375" customWidth="1"/>
    <col min="6162" max="6162" width="1.5703125" customWidth="1"/>
    <col min="6163" max="6163" width="13.7109375" customWidth="1"/>
    <col min="6164" max="6164" width="2.7109375" customWidth="1"/>
    <col min="6396" max="6396" width="6.42578125" customWidth="1"/>
    <col min="6397" max="6397" width="10.7109375" customWidth="1"/>
    <col min="6398" max="6398" width="2.140625" customWidth="1"/>
    <col min="6399" max="6399" width="10.7109375" customWidth="1"/>
    <col min="6400" max="6400" width="2.28515625" customWidth="1"/>
    <col min="6401" max="6401" width="10.7109375" customWidth="1"/>
    <col min="6402" max="6402" width="1.85546875" customWidth="1"/>
    <col min="6403" max="6403" width="10.7109375" customWidth="1"/>
    <col min="6404" max="6404" width="1.85546875" customWidth="1"/>
    <col min="6405" max="6405" width="10.7109375" customWidth="1"/>
    <col min="6406" max="6406" width="2.140625" customWidth="1"/>
    <col min="6407" max="6407" width="10.7109375" customWidth="1"/>
    <col min="6408" max="6408" width="1.85546875" customWidth="1"/>
    <col min="6409" max="6409" width="10.7109375" customWidth="1"/>
    <col min="6410" max="6410" width="2.140625" customWidth="1"/>
    <col min="6411" max="6411" width="40.7109375" customWidth="1"/>
    <col min="6412" max="6413" width="5.140625" customWidth="1"/>
    <col min="6414" max="6414" width="2.7109375" customWidth="1"/>
    <col min="6415" max="6417" width="12.7109375" customWidth="1"/>
    <col min="6418" max="6418" width="1.5703125" customWidth="1"/>
    <col min="6419" max="6419" width="13.7109375" customWidth="1"/>
    <col min="6420" max="6420" width="2.7109375" customWidth="1"/>
    <col min="6652" max="6652" width="6.42578125" customWidth="1"/>
    <col min="6653" max="6653" width="10.7109375" customWidth="1"/>
    <col min="6654" max="6654" width="2.140625" customWidth="1"/>
    <col min="6655" max="6655" width="10.7109375" customWidth="1"/>
    <col min="6656" max="6656" width="2.28515625" customWidth="1"/>
    <col min="6657" max="6657" width="10.7109375" customWidth="1"/>
    <col min="6658" max="6658" width="1.85546875" customWidth="1"/>
    <col min="6659" max="6659" width="10.7109375" customWidth="1"/>
    <col min="6660" max="6660" width="1.85546875" customWidth="1"/>
    <col min="6661" max="6661" width="10.7109375" customWidth="1"/>
    <col min="6662" max="6662" width="2.140625" customWidth="1"/>
    <col min="6663" max="6663" width="10.7109375" customWidth="1"/>
    <col min="6664" max="6664" width="1.85546875" customWidth="1"/>
    <col min="6665" max="6665" width="10.7109375" customWidth="1"/>
    <col min="6666" max="6666" width="2.140625" customWidth="1"/>
    <col min="6667" max="6667" width="40.7109375" customWidth="1"/>
    <col min="6668" max="6669" width="5.140625" customWidth="1"/>
    <col min="6670" max="6670" width="2.7109375" customWidth="1"/>
    <col min="6671" max="6673" width="12.7109375" customWidth="1"/>
    <col min="6674" max="6674" width="1.5703125" customWidth="1"/>
    <col min="6675" max="6675" width="13.7109375" customWidth="1"/>
    <col min="6676" max="6676" width="2.7109375" customWidth="1"/>
    <col min="6908" max="6908" width="6.42578125" customWidth="1"/>
    <col min="6909" max="6909" width="10.7109375" customWidth="1"/>
    <col min="6910" max="6910" width="2.140625" customWidth="1"/>
    <col min="6911" max="6911" width="10.7109375" customWidth="1"/>
    <col min="6912" max="6912" width="2.28515625" customWidth="1"/>
    <col min="6913" max="6913" width="10.7109375" customWidth="1"/>
    <col min="6914" max="6914" width="1.85546875" customWidth="1"/>
    <col min="6915" max="6915" width="10.7109375" customWidth="1"/>
    <col min="6916" max="6916" width="1.85546875" customWidth="1"/>
    <col min="6917" max="6917" width="10.7109375" customWidth="1"/>
    <col min="6918" max="6918" width="2.140625" customWidth="1"/>
    <col min="6919" max="6919" width="10.7109375" customWidth="1"/>
    <col min="6920" max="6920" width="1.85546875" customWidth="1"/>
    <col min="6921" max="6921" width="10.7109375" customWidth="1"/>
    <col min="6922" max="6922" width="2.140625" customWidth="1"/>
    <col min="6923" max="6923" width="40.7109375" customWidth="1"/>
    <col min="6924" max="6925" width="5.140625" customWidth="1"/>
    <col min="6926" max="6926" width="2.7109375" customWidth="1"/>
    <col min="6927" max="6929" width="12.7109375" customWidth="1"/>
    <col min="6930" max="6930" width="1.5703125" customWidth="1"/>
    <col min="6931" max="6931" width="13.7109375" customWidth="1"/>
    <col min="6932" max="6932" width="2.7109375" customWidth="1"/>
    <col min="7164" max="7164" width="6.42578125" customWidth="1"/>
    <col min="7165" max="7165" width="10.7109375" customWidth="1"/>
    <col min="7166" max="7166" width="2.140625" customWidth="1"/>
    <col min="7167" max="7167" width="10.7109375" customWidth="1"/>
    <col min="7168" max="7168" width="2.28515625" customWidth="1"/>
    <col min="7169" max="7169" width="10.7109375" customWidth="1"/>
    <col min="7170" max="7170" width="1.85546875" customWidth="1"/>
    <col min="7171" max="7171" width="10.7109375" customWidth="1"/>
    <col min="7172" max="7172" width="1.85546875" customWidth="1"/>
    <col min="7173" max="7173" width="10.7109375" customWidth="1"/>
    <col min="7174" max="7174" width="2.140625" customWidth="1"/>
    <col min="7175" max="7175" width="10.7109375" customWidth="1"/>
    <col min="7176" max="7176" width="1.85546875" customWidth="1"/>
    <col min="7177" max="7177" width="10.7109375" customWidth="1"/>
    <col min="7178" max="7178" width="2.140625" customWidth="1"/>
    <col min="7179" max="7179" width="40.7109375" customWidth="1"/>
    <col min="7180" max="7181" width="5.140625" customWidth="1"/>
    <col min="7182" max="7182" width="2.7109375" customWidth="1"/>
    <col min="7183" max="7185" width="12.7109375" customWidth="1"/>
    <col min="7186" max="7186" width="1.5703125" customWidth="1"/>
    <col min="7187" max="7187" width="13.7109375" customWidth="1"/>
    <col min="7188" max="7188" width="2.7109375" customWidth="1"/>
    <col min="7420" max="7420" width="6.42578125" customWidth="1"/>
    <col min="7421" max="7421" width="10.7109375" customWidth="1"/>
    <col min="7422" max="7422" width="2.140625" customWidth="1"/>
    <col min="7423" max="7423" width="10.7109375" customWidth="1"/>
    <col min="7424" max="7424" width="2.28515625" customWidth="1"/>
    <col min="7425" max="7425" width="10.7109375" customWidth="1"/>
    <col min="7426" max="7426" width="1.85546875" customWidth="1"/>
    <col min="7427" max="7427" width="10.7109375" customWidth="1"/>
    <col min="7428" max="7428" width="1.85546875" customWidth="1"/>
    <col min="7429" max="7429" width="10.7109375" customWidth="1"/>
    <col min="7430" max="7430" width="2.140625" customWidth="1"/>
    <col min="7431" max="7431" width="10.7109375" customWidth="1"/>
    <col min="7432" max="7432" width="1.85546875" customWidth="1"/>
    <col min="7433" max="7433" width="10.7109375" customWidth="1"/>
    <col min="7434" max="7434" width="2.140625" customWidth="1"/>
    <col min="7435" max="7435" width="40.7109375" customWidth="1"/>
    <col min="7436" max="7437" width="5.140625" customWidth="1"/>
    <col min="7438" max="7438" width="2.7109375" customWidth="1"/>
    <col min="7439" max="7441" width="12.7109375" customWidth="1"/>
    <col min="7442" max="7442" width="1.5703125" customWidth="1"/>
    <col min="7443" max="7443" width="13.7109375" customWidth="1"/>
    <col min="7444" max="7444" width="2.7109375" customWidth="1"/>
    <col min="7676" max="7676" width="6.42578125" customWidth="1"/>
    <col min="7677" max="7677" width="10.7109375" customWidth="1"/>
    <col min="7678" max="7678" width="2.140625" customWidth="1"/>
    <col min="7679" max="7679" width="10.7109375" customWidth="1"/>
    <col min="7680" max="7680" width="2.28515625" customWidth="1"/>
    <col min="7681" max="7681" width="10.7109375" customWidth="1"/>
    <col min="7682" max="7682" width="1.85546875" customWidth="1"/>
    <col min="7683" max="7683" width="10.7109375" customWidth="1"/>
    <col min="7684" max="7684" width="1.85546875" customWidth="1"/>
    <col min="7685" max="7685" width="10.7109375" customWidth="1"/>
    <col min="7686" max="7686" width="2.140625" customWidth="1"/>
    <col min="7687" max="7687" width="10.7109375" customWidth="1"/>
    <col min="7688" max="7688" width="1.85546875" customWidth="1"/>
    <col min="7689" max="7689" width="10.7109375" customWidth="1"/>
    <col min="7690" max="7690" width="2.140625" customWidth="1"/>
    <col min="7691" max="7691" width="40.7109375" customWidth="1"/>
    <col min="7692" max="7693" width="5.140625" customWidth="1"/>
    <col min="7694" max="7694" width="2.7109375" customWidth="1"/>
    <col min="7695" max="7697" width="12.7109375" customWidth="1"/>
    <col min="7698" max="7698" width="1.5703125" customWidth="1"/>
    <col min="7699" max="7699" width="13.7109375" customWidth="1"/>
    <col min="7700" max="7700" width="2.7109375" customWidth="1"/>
    <col min="7932" max="7932" width="6.42578125" customWidth="1"/>
    <col min="7933" max="7933" width="10.7109375" customWidth="1"/>
    <col min="7934" max="7934" width="2.140625" customWidth="1"/>
    <col min="7935" max="7935" width="10.7109375" customWidth="1"/>
    <col min="7936" max="7936" width="2.28515625" customWidth="1"/>
    <col min="7937" max="7937" width="10.7109375" customWidth="1"/>
    <col min="7938" max="7938" width="1.85546875" customWidth="1"/>
    <col min="7939" max="7939" width="10.7109375" customWidth="1"/>
    <col min="7940" max="7940" width="1.85546875" customWidth="1"/>
    <col min="7941" max="7941" width="10.7109375" customWidth="1"/>
    <col min="7942" max="7942" width="2.140625" customWidth="1"/>
    <col min="7943" max="7943" width="10.7109375" customWidth="1"/>
    <col min="7944" max="7944" width="1.85546875" customWidth="1"/>
    <col min="7945" max="7945" width="10.7109375" customWidth="1"/>
    <col min="7946" max="7946" width="2.140625" customWidth="1"/>
    <col min="7947" max="7947" width="40.7109375" customWidth="1"/>
    <col min="7948" max="7949" width="5.140625" customWidth="1"/>
    <col min="7950" max="7950" width="2.7109375" customWidth="1"/>
    <col min="7951" max="7953" width="12.7109375" customWidth="1"/>
    <col min="7954" max="7954" width="1.5703125" customWidth="1"/>
    <col min="7955" max="7955" width="13.7109375" customWidth="1"/>
    <col min="7956" max="7956" width="2.7109375" customWidth="1"/>
    <col min="8188" max="8188" width="6.42578125" customWidth="1"/>
    <col min="8189" max="8189" width="10.7109375" customWidth="1"/>
    <col min="8190" max="8190" width="2.140625" customWidth="1"/>
    <col min="8191" max="8191" width="10.7109375" customWidth="1"/>
    <col min="8192" max="8192" width="2.28515625" customWidth="1"/>
    <col min="8193" max="8193" width="10.7109375" customWidth="1"/>
    <col min="8194" max="8194" width="1.85546875" customWidth="1"/>
    <col min="8195" max="8195" width="10.7109375" customWidth="1"/>
    <col min="8196" max="8196" width="1.85546875" customWidth="1"/>
    <col min="8197" max="8197" width="10.7109375" customWidth="1"/>
    <col min="8198" max="8198" width="2.140625" customWidth="1"/>
    <col min="8199" max="8199" width="10.7109375" customWidth="1"/>
    <col min="8200" max="8200" width="1.85546875" customWidth="1"/>
    <col min="8201" max="8201" width="10.7109375" customWidth="1"/>
    <col min="8202" max="8202" width="2.140625" customWidth="1"/>
    <col min="8203" max="8203" width="40.7109375" customWidth="1"/>
    <col min="8204" max="8205" width="5.140625" customWidth="1"/>
    <col min="8206" max="8206" width="2.7109375" customWidth="1"/>
    <col min="8207" max="8209" width="12.7109375" customWidth="1"/>
    <col min="8210" max="8210" width="1.5703125" customWidth="1"/>
    <col min="8211" max="8211" width="13.7109375" customWidth="1"/>
    <col min="8212" max="8212" width="2.7109375" customWidth="1"/>
    <col min="8444" max="8444" width="6.42578125" customWidth="1"/>
    <col min="8445" max="8445" width="10.7109375" customWidth="1"/>
    <col min="8446" max="8446" width="2.140625" customWidth="1"/>
    <col min="8447" max="8447" width="10.7109375" customWidth="1"/>
    <col min="8448" max="8448" width="2.28515625" customWidth="1"/>
    <col min="8449" max="8449" width="10.7109375" customWidth="1"/>
    <col min="8450" max="8450" width="1.85546875" customWidth="1"/>
    <col min="8451" max="8451" width="10.7109375" customWidth="1"/>
    <col min="8452" max="8452" width="1.85546875" customWidth="1"/>
    <col min="8453" max="8453" width="10.7109375" customWidth="1"/>
    <col min="8454" max="8454" width="2.140625" customWidth="1"/>
    <col min="8455" max="8455" width="10.7109375" customWidth="1"/>
    <col min="8456" max="8456" width="1.85546875" customWidth="1"/>
    <col min="8457" max="8457" width="10.7109375" customWidth="1"/>
    <col min="8458" max="8458" width="2.140625" customWidth="1"/>
    <col min="8459" max="8459" width="40.7109375" customWidth="1"/>
    <col min="8460" max="8461" width="5.140625" customWidth="1"/>
    <col min="8462" max="8462" width="2.7109375" customWidth="1"/>
    <col min="8463" max="8465" width="12.7109375" customWidth="1"/>
    <col min="8466" max="8466" width="1.5703125" customWidth="1"/>
    <col min="8467" max="8467" width="13.7109375" customWidth="1"/>
    <col min="8468" max="8468" width="2.7109375" customWidth="1"/>
    <col min="8700" max="8700" width="6.42578125" customWidth="1"/>
    <col min="8701" max="8701" width="10.7109375" customWidth="1"/>
    <col min="8702" max="8702" width="2.140625" customWidth="1"/>
    <col min="8703" max="8703" width="10.7109375" customWidth="1"/>
    <col min="8704" max="8704" width="2.28515625" customWidth="1"/>
    <col min="8705" max="8705" width="10.7109375" customWidth="1"/>
    <col min="8706" max="8706" width="1.85546875" customWidth="1"/>
    <col min="8707" max="8707" width="10.7109375" customWidth="1"/>
    <col min="8708" max="8708" width="1.85546875" customWidth="1"/>
    <col min="8709" max="8709" width="10.7109375" customWidth="1"/>
    <col min="8710" max="8710" width="2.140625" customWidth="1"/>
    <col min="8711" max="8711" width="10.7109375" customWidth="1"/>
    <col min="8712" max="8712" width="1.85546875" customWidth="1"/>
    <col min="8713" max="8713" width="10.7109375" customWidth="1"/>
    <col min="8714" max="8714" width="2.140625" customWidth="1"/>
    <col min="8715" max="8715" width="40.7109375" customWidth="1"/>
    <col min="8716" max="8717" width="5.140625" customWidth="1"/>
    <col min="8718" max="8718" width="2.7109375" customWidth="1"/>
    <col min="8719" max="8721" width="12.7109375" customWidth="1"/>
    <col min="8722" max="8722" width="1.5703125" customWidth="1"/>
    <col min="8723" max="8723" width="13.7109375" customWidth="1"/>
    <col min="8724" max="8724" width="2.7109375" customWidth="1"/>
    <col min="8956" max="8956" width="6.42578125" customWidth="1"/>
    <col min="8957" max="8957" width="10.7109375" customWidth="1"/>
    <col min="8958" max="8958" width="2.140625" customWidth="1"/>
    <col min="8959" max="8959" width="10.7109375" customWidth="1"/>
    <col min="8960" max="8960" width="2.28515625" customWidth="1"/>
    <col min="8961" max="8961" width="10.7109375" customWidth="1"/>
    <col min="8962" max="8962" width="1.85546875" customWidth="1"/>
    <col min="8963" max="8963" width="10.7109375" customWidth="1"/>
    <col min="8964" max="8964" width="1.85546875" customWidth="1"/>
    <col min="8965" max="8965" width="10.7109375" customWidth="1"/>
    <col min="8966" max="8966" width="2.140625" customWidth="1"/>
    <col min="8967" max="8967" width="10.7109375" customWidth="1"/>
    <col min="8968" max="8968" width="1.85546875" customWidth="1"/>
    <col min="8969" max="8969" width="10.7109375" customWidth="1"/>
    <col min="8970" max="8970" width="2.140625" customWidth="1"/>
    <col min="8971" max="8971" width="40.7109375" customWidth="1"/>
    <col min="8972" max="8973" width="5.140625" customWidth="1"/>
    <col min="8974" max="8974" width="2.7109375" customWidth="1"/>
    <col min="8975" max="8977" width="12.7109375" customWidth="1"/>
    <col min="8978" max="8978" width="1.5703125" customWidth="1"/>
    <col min="8979" max="8979" width="13.7109375" customWidth="1"/>
    <col min="8980" max="8980" width="2.7109375" customWidth="1"/>
    <col min="9212" max="9212" width="6.42578125" customWidth="1"/>
    <col min="9213" max="9213" width="10.7109375" customWidth="1"/>
    <col min="9214" max="9214" width="2.140625" customWidth="1"/>
    <col min="9215" max="9215" width="10.7109375" customWidth="1"/>
    <col min="9216" max="9216" width="2.28515625" customWidth="1"/>
    <col min="9217" max="9217" width="10.7109375" customWidth="1"/>
    <col min="9218" max="9218" width="1.85546875" customWidth="1"/>
    <col min="9219" max="9219" width="10.7109375" customWidth="1"/>
    <col min="9220" max="9220" width="1.85546875" customWidth="1"/>
    <col min="9221" max="9221" width="10.7109375" customWidth="1"/>
    <col min="9222" max="9222" width="2.140625" customWidth="1"/>
    <col min="9223" max="9223" width="10.7109375" customWidth="1"/>
    <col min="9224" max="9224" width="1.85546875" customWidth="1"/>
    <col min="9225" max="9225" width="10.7109375" customWidth="1"/>
    <col min="9226" max="9226" width="2.140625" customWidth="1"/>
    <col min="9227" max="9227" width="40.7109375" customWidth="1"/>
    <col min="9228" max="9229" width="5.140625" customWidth="1"/>
    <col min="9230" max="9230" width="2.7109375" customWidth="1"/>
    <col min="9231" max="9233" width="12.7109375" customWidth="1"/>
    <col min="9234" max="9234" width="1.5703125" customWidth="1"/>
    <col min="9235" max="9235" width="13.7109375" customWidth="1"/>
    <col min="9236" max="9236" width="2.7109375" customWidth="1"/>
    <col min="9468" max="9468" width="6.42578125" customWidth="1"/>
    <col min="9469" max="9469" width="10.7109375" customWidth="1"/>
    <col min="9470" max="9470" width="2.140625" customWidth="1"/>
    <col min="9471" max="9471" width="10.7109375" customWidth="1"/>
    <col min="9472" max="9472" width="2.28515625" customWidth="1"/>
    <col min="9473" max="9473" width="10.7109375" customWidth="1"/>
    <col min="9474" max="9474" width="1.85546875" customWidth="1"/>
    <col min="9475" max="9475" width="10.7109375" customWidth="1"/>
    <col min="9476" max="9476" width="1.85546875" customWidth="1"/>
    <col min="9477" max="9477" width="10.7109375" customWidth="1"/>
    <col min="9478" max="9478" width="2.140625" customWidth="1"/>
    <col min="9479" max="9479" width="10.7109375" customWidth="1"/>
    <col min="9480" max="9480" width="1.85546875" customWidth="1"/>
    <col min="9481" max="9481" width="10.7109375" customWidth="1"/>
    <col min="9482" max="9482" width="2.140625" customWidth="1"/>
    <col min="9483" max="9483" width="40.7109375" customWidth="1"/>
    <col min="9484" max="9485" width="5.140625" customWidth="1"/>
    <col min="9486" max="9486" width="2.7109375" customWidth="1"/>
    <col min="9487" max="9489" width="12.7109375" customWidth="1"/>
    <col min="9490" max="9490" width="1.5703125" customWidth="1"/>
    <col min="9491" max="9491" width="13.7109375" customWidth="1"/>
    <col min="9492" max="9492" width="2.7109375" customWidth="1"/>
    <col min="9724" max="9724" width="6.42578125" customWidth="1"/>
    <col min="9725" max="9725" width="10.7109375" customWidth="1"/>
    <col min="9726" max="9726" width="2.140625" customWidth="1"/>
    <col min="9727" max="9727" width="10.7109375" customWidth="1"/>
    <col min="9728" max="9728" width="2.28515625" customWidth="1"/>
    <col min="9729" max="9729" width="10.7109375" customWidth="1"/>
    <col min="9730" max="9730" width="1.85546875" customWidth="1"/>
    <col min="9731" max="9731" width="10.7109375" customWidth="1"/>
    <col min="9732" max="9732" width="1.85546875" customWidth="1"/>
    <col min="9733" max="9733" width="10.7109375" customWidth="1"/>
    <col min="9734" max="9734" width="2.140625" customWidth="1"/>
    <col min="9735" max="9735" width="10.7109375" customWidth="1"/>
    <col min="9736" max="9736" width="1.85546875" customWidth="1"/>
    <col min="9737" max="9737" width="10.7109375" customWidth="1"/>
    <col min="9738" max="9738" width="2.140625" customWidth="1"/>
    <col min="9739" max="9739" width="40.7109375" customWidth="1"/>
    <col min="9740" max="9741" width="5.140625" customWidth="1"/>
    <col min="9742" max="9742" width="2.7109375" customWidth="1"/>
    <col min="9743" max="9745" width="12.7109375" customWidth="1"/>
    <col min="9746" max="9746" width="1.5703125" customWidth="1"/>
    <col min="9747" max="9747" width="13.7109375" customWidth="1"/>
    <col min="9748" max="9748" width="2.7109375" customWidth="1"/>
    <col min="9980" max="9980" width="6.42578125" customWidth="1"/>
    <col min="9981" max="9981" width="10.7109375" customWidth="1"/>
    <col min="9982" max="9982" width="2.140625" customWidth="1"/>
    <col min="9983" max="9983" width="10.7109375" customWidth="1"/>
    <col min="9984" max="9984" width="2.28515625" customWidth="1"/>
    <col min="9985" max="9985" width="10.7109375" customWidth="1"/>
    <col min="9986" max="9986" width="1.85546875" customWidth="1"/>
    <col min="9987" max="9987" width="10.7109375" customWidth="1"/>
    <col min="9988" max="9988" width="1.85546875" customWidth="1"/>
    <col min="9989" max="9989" width="10.7109375" customWidth="1"/>
    <col min="9990" max="9990" width="2.140625" customWidth="1"/>
    <col min="9991" max="9991" width="10.7109375" customWidth="1"/>
    <col min="9992" max="9992" width="1.85546875" customWidth="1"/>
    <col min="9993" max="9993" width="10.7109375" customWidth="1"/>
    <col min="9994" max="9994" width="2.140625" customWidth="1"/>
    <col min="9995" max="9995" width="40.7109375" customWidth="1"/>
    <col min="9996" max="9997" width="5.140625" customWidth="1"/>
    <col min="9998" max="9998" width="2.7109375" customWidth="1"/>
    <col min="9999" max="10001" width="12.7109375" customWidth="1"/>
    <col min="10002" max="10002" width="1.5703125" customWidth="1"/>
    <col min="10003" max="10003" width="13.7109375" customWidth="1"/>
    <col min="10004" max="10004" width="2.7109375" customWidth="1"/>
    <col min="10236" max="10236" width="6.42578125" customWidth="1"/>
    <col min="10237" max="10237" width="10.7109375" customWidth="1"/>
    <col min="10238" max="10238" width="2.140625" customWidth="1"/>
    <col min="10239" max="10239" width="10.7109375" customWidth="1"/>
    <col min="10240" max="10240" width="2.28515625" customWidth="1"/>
    <col min="10241" max="10241" width="10.7109375" customWidth="1"/>
    <col min="10242" max="10242" width="1.85546875" customWidth="1"/>
    <col min="10243" max="10243" width="10.7109375" customWidth="1"/>
    <col min="10244" max="10244" width="1.85546875" customWidth="1"/>
    <col min="10245" max="10245" width="10.7109375" customWidth="1"/>
    <col min="10246" max="10246" width="2.140625" customWidth="1"/>
    <col min="10247" max="10247" width="10.7109375" customWidth="1"/>
    <col min="10248" max="10248" width="1.85546875" customWidth="1"/>
    <col min="10249" max="10249" width="10.7109375" customWidth="1"/>
    <col min="10250" max="10250" width="2.140625" customWidth="1"/>
    <col min="10251" max="10251" width="40.7109375" customWidth="1"/>
    <col min="10252" max="10253" width="5.140625" customWidth="1"/>
    <col min="10254" max="10254" width="2.7109375" customWidth="1"/>
    <col min="10255" max="10257" width="12.7109375" customWidth="1"/>
    <col min="10258" max="10258" width="1.5703125" customWidth="1"/>
    <col min="10259" max="10259" width="13.7109375" customWidth="1"/>
    <col min="10260" max="10260" width="2.7109375" customWidth="1"/>
    <col min="10492" max="10492" width="6.42578125" customWidth="1"/>
    <col min="10493" max="10493" width="10.7109375" customWidth="1"/>
    <col min="10494" max="10494" width="2.140625" customWidth="1"/>
    <col min="10495" max="10495" width="10.7109375" customWidth="1"/>
    <col min="10496" max="10496" width="2.28515625" customWidth="1"/>
    <col min="10497" max="10497" width="10.7109375" customWidth="1"/>
    <col min="10498" max="10498" width="1.85546875" customWidth="1"/>
    <col min="10499" max="10499" width="10.7109375" customWidth="1"/>
    <col min="10500" max="10500" width="1.85546875" customWidth="1"/>
    <col min="10501" max="10501" width="10.7109375" customWidth="1"/>
    <col min="10502" max="10502" width="2.140625" customWidth="1"/>
    <col min="10503" max="10503" width="10.7109375" customWidth="1"/>
    <col min="10504" max="10504" width="1.85546875" customWidth="1"/>
    <col min="10505" max="10505" width="10.7109375" customWidth="1"/>
    <col min="10506" max="10506" width="2.140625" customWidth="1"/>
    <col min="10507" max="10507" width="40.7109375" customWidth="1"/>
    <col min="10508" max="10509" width="5.140625" customWidth="1"/>
    <col min="10510" max="10510" width="2.7109375" customWidth="1"/>
    <col min="10511" max="10513" width="12.7109375" customWidth="1"/>
    <col min="10514" max="10514" width="1.5703125" customWidth="1"/>
    <col min="10515" max="10515" width="13.7109375" customWidth="1"/>
    <col min="10516" max="10516" width="2.7109375" customWidth="1"/>
    <col min="10748" max="10748" width="6.42578125" customWidth="1"/>
    <col min="10749" max="10749" width="10.7109375" customWidth="1"/>
    <col min="10750" max="10750" width="2.140625" customWidth="1"/>
    <col min="10751" max="10751" width="10.7109375" customWidth="1"/>
    <col min="10752" max="10752" width="2.28515625" customWidth="1"/>
    <col min="10753" max="10753" width="10.7109375" customWidth="1"/>
    <col min="10754" max="10754" width="1.85546875" customWidth="1"/>
    <col min="10755" max="10755" width="10.7109375" customWidth="1"/>
    <col min="10756" max="10756" width="1.85546875" customWidth="1"/>
    <col min="10757" max="10757" width="10.7109375" customWidth="1"/>
    <col min="10758" max="10758" width="2.140625" customWidth="1"/>
    <col min="10759" max="10759" width="10.7109375" customWidth="1"/>
    <col min="10760" max="10760" width="1.85546875" customWidth="1"/>
    <col min="10761" max="10761" width="10.7109375" customWidth="1"/>
    <col min="10762" max="10762" width="2.140625" customWidth="1"/>
    <col min="10763" max="10763" width="40.7109375" customWidth="1"/>
    <col min="10764" max="10765" width="5.140625" customWidth="1"/>
    <col min="10766" max="10766" width="2.7109375" customWidth="1"/>
    <col min="10767" max="10769" width="12.7109375" customWidth="1"/>
    <col min="10770" max="10770" width="1.5703125" customWidth="1"/>
    <col min="10771" max="10771" width="13.7109375" customWidth="1"/>
    <col min="10772" max="10772" width="2.7109375" customWidth="1"/>
    <col min="11004" max="11004" width="6.42578125" customWidth="1"/>
    <col min="11005" max="11005" width="10.7109375" customWidth="1"/>
    <col min="11006" max="11006" width="2.140625" customWidth="1"/>
    <col min="11007" max="11007" width="10.7109375" customWidth="1"/>
    <col min="11008" max="11008" width="2.28515625" customWidth="1"/>
    <col min="11009" max="11009" width="10.7109375" customWidth="1"/>
    <col min="11010" max="11010" width="1.85546875" customWidth="1"/>
    <col min="11011" max="11011" width="10.7109375" customWidth="1"/>
    <col min="11012" max="11012" width="1.85546875" customWidth="1"/>
    <col min="11013" max="11013" width="10.7109375" customWidth="1"/>
    <col min="11014" max="11014" width="2.140625" customWidth="1"/>
    <col min="11015" max="11015" width="10.7109375" customWidth="1"/>
    <col min="11016" max="11016" width="1.85546875" customWidth="1"/>
    <col min="11017" max="11017" width="10.7109375" customWidth="1"/>
    <col min="11018" max="11018" width="2.140625" customWidth="1"/>
    <col min="11019" max="11019" width="40.7109375" customWidth="1"/>
    <col min="11020" max="11021" width="5.140625" customWidth="1"/>
    <col min="11022" max="11022" width="2.7109375" customWidth="1"/>
    <col min="11023" max="11025" width="12.7109375" customWidth="1"/>
    <col min="11026" max="11026" width="1.5703125" customWidth="1"/>
    <col min="11027" max="11027" width="13.7109375" customWidth="1"/>
    <col min="11028" max="11028" width="2.7109375" customWidth="1"/>
    <col min="11260" max="11260" width="6.42578125" customWidth="1"/>
    <col min="11261" max="11261" width="10.7109375" customWidth="1"/>
    <col min="11262" max="11262" width="2.140625" customWidth="1"/>
    <col min="11263" max="11263" width="10.7109375" customWidth="1"/>
    <col min="11264" max="11264" width="2.28515625" customWidth="1"/>
    <col min="11265" max="11265" width="10.7109375" customWidth="1"/>
    <col min="11266" max="11266" width="1.85546875" customWidth="1"/>
    <col min="11267" max="11267" width="10.7109375" customWidth="1"/>
    <col min="11268" max="11268" width="1.85546875" customWidth="1"/>
    <col min="11269" max="11269" width="10.7109375" customWidth="1"/>
    <col min="11270" max="11270" width="2.140625" customWidth="1"/>
    <col min="11271" max="11271" width="10.7109375" customWidth="1"/>
    <col min="11272" max="11272" width="1.85546875" customWidth="1"/>
    <col min="11273" max="11273" width="10.7109375" customWidth="1"/>
    <col min="11274" max="11274" width="2.140625" customWidth="1"/>
    <col min="11275" max="11275" width="40.7109375" customWidth="1"/>
    <col min="11276" max="11277" width="5.140625" customWidth="1"/>
    <col min="11278" max="11278" width="2.7109375" customWidth="1"/>
    <col min="11279" max="11281" width="12.7109375" customWidth="1"/>
    <col min="11282" max="11282" width="1.5703125" customWidth="1"/>
    <col min="11283" max="11283" width="13.7109375" customWidth="1"/>
    <col min="11284" max="11284" width="2.7109375" customWidth="1"/>
    <col min="11516" max="11516" width="6.42578125" customWidth="1"/>
    <col min="11517" max="11517" width="10.7109375" customWidth="1"/>
    <col min="11518" max="11518" width="2.140625" customWidth="1"/>
    <col min="11519" max="11519" width="10.7109375" customWidth="1"/>
    <col min="11520" max="11520" width="2.28515625" customWidth="1"/>
    <col min="11521" max="11521" width="10.7109375" customWidth="1"/>
    <col min="11522" max="11522" width="1.85546875" customWidth="1"/>
    <col min="11523" max="11523" width="10.7109375" customWidth="1"/>
    <col min="11524" max="11524" width="1.85546875" customWidth="1"/>
    <col min="11525" max="11525" width="10.7109375" customWidth="1"/>
    <col min="11526" max="11526" width="2.140625" customWidth="1"/>
    <col min="11527" max="11527" width="10.7109375" customWidth="1"/>
    <col min="11528" max="11528" width="1.85546875" customWidth="1"/>
    <col min="11529" max="11529" width="10.7109375" customWidth="1"/>
    <col min="11530" max="11530" width="2.140625" customWidth="1"/>
    <col min="11531" max="11531" width="40.7109375" customWidth="1"/>
    <col min="11532" max="11533" width="5.140625" customWidth="1"/>
    <col min="11534" max="11534" width="2.7109375" customWidth="1"/>
    <col min="11535" max="11537" width="12.7109375" customWidth="1"/>
    <col min="11538" max="11538" width="1.5703125" customWidth="1"/>
    <col min="11539" max="11539" width="13.7109375" customWidth="1"/>
    <col min="11540" max="11540" width="2.7109375" customWidth="1"/>
    <col min="11772" max="11772" width="6.42578125" customWidth="1"/>
    <col min="11773" max="11773" width="10.7109375" customWidth="1"/>
    <col min="11774" max="11774" width="2.140625" customWidth="1"/>
    <col min="11775" max="11775" width="10.7109375" customWidth="1"/>
    <col min="11776" max="11776" width="2.28515625" customWidth="1"/>
    <col min="11777" max="11777" width="10.7109375" customWidth="1"/>
    <col min="11778" max="11778" width="1.85546875" customWidth="1"/>
    <col min="11779" max="11779" width="10.7109375" customWidth="1"/>
    <col min="11780" max="11780" width="1.85546875" customWidth="1"/>
    <col min="11781" max="11781" width="10.7109375" customWidth="1"/>
    <col min="11782" max="11782" width="2.140625" customWidth="1"/>
    <col min="11783" max="11783" width="10.7109375" customWidth="1"/>
    <col min="11784" max="11784" width="1.85546875" customWidth="1"/>
    <col min="11785" max="11785" width="10.7109375" customWidth="1"/>
    <col min="11786" max="11786" width="2.140625" customWidth="1"/>
    <col min="11787" max="11787" width="40.7109375" customWidth="1"/>
    <col min="11788" max="11789" width="5.140625" customWidth="1"/>
    <col min="11790" max="11790" width="2.7109375" customWidth="1"/>
    <col min="11791" max="11793" width="12.7109375" customWidth="1"/>
    <col min="11794" max="11794" width="1.5703125" customWidth="1"/>
    <col min="11795" max="11795" width="13.7109375" customWidth="1"/>
    <col min="11796" max="11796" width="2.7109375" customWidth="1"/>
    <col min="12028" max="12028" width="6.42578125" customWidth="1"/>
    <col min="12029" max="12029" width="10.7109375" customWidth="1"/>
    <col min="12030" max="12030" width="2.140625" customWidth="1"/>
    <col min="12031" max="12031" width="10.7109375" customWidth="1"/>
    <col min="12032" max="12032" width="2.28515625" customWidth="1"/>
    <col min="12033" max="12033" width="10.7109375" customWidth="1"/>
    <col min="12034" max="12034" width="1.85546875" customWidth="1"/>
    <col min="12035" max="12035" width="10.7109375" customWidth="1"/>
    <col min="12036" max="12036" width="1.85546875" customWidth="1"/>
    <col min="12037" max="12037" width="10.7109375" customWidth="1"/>
    <col min="12038" max="12038" width="2.140625" customWidth="1"/>
    <col min="12039" max="12039" width="10.7109375" customWidth="1"/>
    <col min="12040" max="12040" width="1.85546875" customWidth="1"/>
    <col min="12041" max="12041" width="10.7109375" customWidth="1"/>
    <col min="12042" max="12042" width="2.140625" customWidth="1"/>
    <col min="12043" max="12043" width="40.7109375" customWidth="1"/>
    <col min="12044" max="12045" width="5.140625" customWidth="1"/>
    <col min="12046" max="12046" width="2.7109375" customWidth="1"/>
    <col min="12047" max="12049" width="12.7109375" customWidth="1"/>
    <col min="12050" max="12050" width="1.5703125" customWidth="1"/>
    <col min="12051" max="12051" width="13.7109375" customWidth="1"/>
    <col min="12052" max="12052" width="2.7109375" customWidth="1"/>
    <col min="12284" max="12284" width="6.42578125" customWidth="1"/>
    <col min="12285" max="12285" width="10.7109375" customWidth="1"/>
    <col min="12286" max="12286" width="2.140625" customWidth="1"/>
    <col min="12287" max="12287" width="10.7109375" customWidth="1"/>
    <col min="12288" max="12288" width="2.28515625" customWidth="1"/>
    <col min="12289" max="12289" width="10.7109375" customWidth="1"/>
    <col min="12290" max="12290" width="1.85546875" customWidth="1"/>
    <col min="12291" max="12291" width="10.7109375" customWidth="1"/>
    <col min="12292" max="12292" width="1.85546875" customWidth="1"/>
    <col min="12293" max="12293" width="10.7109375" customWidth="1"/>
    <col min="12294" max="12294" width="2.140625" customWidth="1"/>
    <col min="12295" max="12295" width="10.7109375" customWidth="1"/>
    <col min="12296" max="12296" width="1.85546875" customWidth="1"/>
    <col min="12297" max="12297" width="10.7109375" customWidth="1"/>
    <col min="12298" max="12298" width="2.140625" customWidth="1"/>
    <col min="12299" max="12299" width="40.7109375" customWidth="1"/>
    <col min="12300" max="12301" width="5.140625" customWidth="1"/>
    <col min="12302" max="12302" width="2.7109375" customWidth="1"/>
    <col min="12303" max="12305" width="12.7109375" customWidth="1"/>
    <col min="12306" max="12306" width="1.5703125" customWidth="1"/>
    <col min="12307" max="12307" width="13.7109375" customWidth="1"/>
    <col min="12308" max="12308" width="2.7109375" customWidth="1"/>
    <col min="12540" max="12540" width="6.42578125" customWidth="1"/>
    <col min="12541" max="12541" width="10.7109375" customWidth="1"/>
    <col min="12542" max="12542" width="2.140625" customWidth="1"/>
    <col min="12543" max="12543" width="10.7109375" customWidth="1"/>
    <col min="12544" max="12544" width="2.28515625" customWidth="1"/>
    <col min="12545" max="12545" width="10.7109375" customWidth="1"/>
    <col min="12546" max="12546" width="1.85546875" customWidth="1"/>
    <col min="12547" max="12547" width="10.7109375" customWidth="1"/>
    <col min="12548" max="12548" width="1.85546875" customWidth="1"/>
    <col min="12549" max="12549" width="10.7109375" customWidth="1"/>
    <col min="12550" max="12550" width="2.140625" customWidth="1"/>
    <col min="12551" max="12551" width="10.7109375" customWidth="1"/>
    <col min="12552" max="12552" width="1.85546875" customWidth="1"/>
    <col min="12553" max="12553" width="10.7109375" customWidth="1"/>
    <col min="12554" max="12554" width="2.140625" customWidth="1"/>
    <col min="12555" max="12555" width="40.7109375" customWidth="1"/>
    <col min="12556" max="12557" width="5.140625" customWidth="1"/>
    <col min="12558" max="12558" width="2.7109375" customWidth="1"/>
    <col min="12559" max="12561" width="12.7109375" customWidth="1"/>
    <col min="12562" max="12562" width="1.5703125" customWidth="1"/>
    <col min="12563" max="12563" width="13.7109375" customWidth="1"/>
    <col min="12564" max="12564" width="2.7109375" customWidth="1"/>
    <col min="12796" max="12796" width="6.42578125" customWidth="1"/>
    <col min="12797" max="12797" width="10.7109375" customWidth="1"/>
    <col min="12798" max="12798" width="2.140625" customWidth="1"/>
    <col min="12799" max="12799" width="10.7109375" customWidth="1"/>
    <col min="12800" max="12800" width="2.28515625" customWidth="1"/>
    <col min="12801" max="12801" width="10.7109375" customWidth="1"/>
    <col min="12802" max="12802" width="1.85546875" customWidth="1"/>
    <col min="12803" max="12803" width="10.7109375" customWidth="1"/>
    <col min="12804" max="12804" width="1.85546875" customWidth="1"/>
    <col min="12805" max="12805" width="10.7109375" customWidth="1"/>
    <col min="12806" max="12806" width="2.140625" customWidth="1"/>
    <col min="12807" max="12807" width="10.7109375" customWidth="1"/>
    <col min="12808" max="12808" width="1.85546875" customWidth="1"/>
    <col min="12809" max="12809" width="10.7109375" customWidth="1"/>
    <col min="12810" max="12810" width="2.140625" customWidth="1"/>
    <col min="12811" max="12811" width="40.7109375" customWidth="1"/>
    <col min="12812" max="12813" width="5.140625" customWidth="1"/>
    <col min="12814" max="12814" width="2.7109375" customWidth="1"/>
    <col min="12815" max="12817" width="12.7109375" customWidth="1"/>
    <col min="12818" max="12818" width="1.5703125" customWidth="1"/>
    <col min="12819" max="12819" width="13.7109375" customWidth="1"/>
    <col min="12820" max="12820" width="2.7109375" customWidth="1"/>
    <col min="13052" max="13052" width="6.42578125" customWidth="1"/>
    <col min="13053" max="13053" width="10.7109375" customWidth="1"/>
    <col min="13054" max="13054" width="2.140625" customWidth="1"/>
    <col min="13055" max="13055" width="10.7109375" customWidth="1"/>
    <col min="13056" max="13056" width="2.28515625" customWidth="1"/>
    <col min="13057" max="13057" width="10.7109375" customWidth="1"/>
    <col min="13058" max="13058" width="1.85546875" customWidth="1"/>
    <col min="13059" max="13059" width="10.7109375" customWidth="1"/>
    <col min="13060" max="13060" width="1.85546875" customWidth="1"/>
    <col min="13061" max="13061" width="10.7109375" customWidth="1"/>
    <col min="13062" max="13062" width="2.140625" customWidth="1"/>
    <col min="13063" max="13063" width="10.7109375" customWidth="1"/>
    <col min="13064" max="13064" width="1.85546875" customWidth="1"/>
    <col min="13065" max="13065" width="10.7109375" customWidth="1"/>
    <col min="13066" max="13066" width="2.140625" customWidth="1"/>
    <col min="13067" max="13067" width="40.7109375" customWidth="1"/>
    <col min="13068" max="13069" width="5.140625" customWidth="1"/>
    <col min="13070" max="13070" width="2.7109375" customWidth="1"/>
    <col min="13071" max="13073" width="12.7109375" customWidth="1"/>
    <col min="13074" max="13074" width="1.5703125" customWidth="1"/>
    <col min="13075" max="13075" width="13.7109375" customWidth="1"/>
    <col min="13076" max="13076" width="2.7109375" customWidth="1"/>
    <col min="13308" max="13308" width="6.42578125" customWidth="1"/>
    <col min="13309" max="13309" width="10.7109375" customWidth="1"/>
    <col min="13310" max="13310" width="2.140625" customWidth="1"/>
    <col min="13311" max="13311" width="10.7109375" customWidth="1"/>
    <col min="13312" max="13312" width="2.28515625" customWidth="1"/>
    <col min="13313" max="13313" width="10.7109375" customWidth="1"/>
    <col min="13314" max="13314" width="1.85546875" customWidth="1"/>
    <col min="13315" max="13315" width="10.7109375" customWidth="1"/>
    <col min="13316" max="13316" width="1.85546875" customWidth="1"/>
    <col min="13317" max="13317" width="10.7109375" customWidth="1"/>
    <col min="13318" max="13318" width="2.140625" customWidth="1"/>
    <col min="13319" max="13319" width="10.7109375" customWidth="1"/>
    <col min="13320" max="13320" width="1.85546875" customWidth="1"/>
    <col min="13321" max="13321" width="10.7109375" customWidth="1"/>
    <col min="13322" max="13322" width="2.140625" customWidth="1"/>
    <col min="13323" max="13323" width="40.7109375" customWidth="1"/>
    <col min="13324" max="13325" width="5.140625" customWidth="1"/>
    <col min="13326" max="13326" width="2.7109375" customWidth="1"/>
    <col min="13327" max="13329" width="12.7109375" customWidth="1"/>
    <col min="13330" max="13330" width="1.5703125" customWidth="1"/>
    <col min="13331" max="13331" width="13.7109375" customWidth="1"/>
    <col min="13332" max="13332" width="2.7109375" customWidth="1"/>
    <col min="13564" max="13564" width="6.42578125" customWidth="1"/>
    <col min="13565" max="13565" width="10.7109375" customWidth="1"/>
    <col min="13566" max="13566" width="2.140625" customWidth="1"/>
    <col min="13567" max="13567" width="10.7109375" customWidth="1"/>
    <col min="13568" max="13568" width="2.28515625" customWidth="1"/>
    <col min="13569" max="13569" width="10.7109375" customWidth="1"/>
    <col min="13570" max="13570" width="1.85546875" customWidth="1"/>
    <col min="13571" max="13571" width="10.7109375" customWidth="1"/>
    <col min="13572" max="13572" width="1.85546875" customWidth="1"/>
    <col min="13573" max="13573" width="10.7109375" customWidth="1"/>
    <col min="13574" max="13574" width="2.140625" customWidth="1"/>
    <col min="13575" max="13575" width="10.7109375" customWidth="1"/>
    <col min="13576" max="13576" width="1.85546875" customWidth="1"/>
    <col min="13577" max="13577" width="10.7109375" customWidth="1"/>
    <col min="13578" max="13578" width="2.140625" customWidth="1"/>
    <col min="13579" max="13579" width="40.7109375" customWidth="1"/>
    <col min="13580" max="13581" width="5.140625" customWidth="1"/>
    <col min="13582" max="13582" width="2.7109375" customWidth="1"/>
    <col min="13583" max="13585" width="12.7109375" customWidth="1"/>
    <col min="13586" max="13586" width="1.5703125" customWidth="1"/>
    <col min="13587" max="13587" width="13.7109375" customWidth="1"/>
    <col min="13588" max="13588" width="2.7109375" customWidth="1"/>
    <col min="13820" max="13820" width="6.42578125" customWidth="1"/>
    <col min="13821" max="13821" width="10.7109375" customWidth="1"/>
    <col min="13822" max="13822" width="2.140625" customWidth="1"/>
    <col min="13823" max="13823" width="10.7109375" customWidth="1"/>
    <col min="13824" max="13824" width="2.28515625" customWidth="1"/>
    <col min="13825" max="13825" width="10.7109375" customWidth="1"/>
    <col min="13826" max="13826" width="1.85546875" customWidth="1"/>
    <col min="13827" max="13827" width="10.7109375" customWidth="1"/>
    <col min="13828" max="13828" width="1.85546875" customWidth="1"/>
    <col min="13829" max="13829" width="10.7109375" customWidth="1"/>
    <col min="13830" max="13830" width="2.140625" customWidth="1"/>
    <col min="13831" max="13831" width="10.7109375" customWidth="1"/>
    <col min="13832" max="13832" width="1.85546875" customWidth="1"/>
    <col min="13833" max="13833" width="10.7109375" customWidth="1"/>
    <col min="13834" max="13834" width="2.140625" customWidth="1"/>
    <col min="13835" max="13835" width="40.7109375" customWidth="1"/>
    <col min="13836" max="13837" width="5.140625" customWidth="1"/>
    <col min="13838" max="13838" width="2.7109375" customWidth="1"/>
    <col min="13839" max="13841" width="12.7109375" customWidth="1"/>
    <col min="13842" max="13842" width="1.5703125" customWidth="1"/>
    <col min="13843" max="13843" width="13.7109375" customWidth="1"/>
    <col min="13844" max="13844" width="2.7109375" customWidth="1"/>
    <col min="14076" max="14076" width="6.42578125" customWidth="1"/>
    <col min="14077" max="14077" width="10.7109375" customWidth="1"/>
    <col min="14078" max="14078" width="2.140625" customWidth="1"/>
    <col min="14079" max="14079" width="10.7109375" customWidth="1"/>
    <col min="14080" max="14080" width="2.28515625" customWidth="1"/>
    <col min="14081" max="14081" width="10.7109375" customWidth="1"/>
    <col min="14082" max="14082" width="1.85546875" customWidth="1"/>
    <col min="14083" max="14083" width="10.7109375" customWidth="1"/>
    <col min="14084" max="14084" width="1.85546875" customWidth="1"/>
    <col min="14085" max="14085" width="10.7109375" customWidth="1"/>
    <col min="14086" max="14086" width="2.140625" customWidth="1"/>
    <col min="14087" max="14087" width="10.7109375" customWidth="1"/>
    <col min="14088" max="14088" width="1.85546875" customWidth="1"/>
    <col min="14089" max="14089" width="10.7109375" customWidth="1"/>
    <col min="14090" max="14090" width="2.140625" customWidth="1"/>
    <col min="14091" max="14091" width="40.7109375" customWidth="1"/>
    <col min="14092" max="14093" width="5.140625" customWidth="1"/>
    <col min="14094" max="14094" width="2.7109375" customWidth="1"/>
    <col min="14095" max="14097" width="12.7109375" customWidth="1"/>
    <col min="14098" max="14098" width="1.5703125" customWidth="1"/>
    <col min="14099" max="14099" width="13.7109375" customWidth="1"/>
    <col min="14100" max="14100" width="2.7109375" customWidth="1"/>
    <col min="14332" max="14332" width="6.42578125" customWidth="1"/>
    <col min="14333" max="14333" width="10.7109375" customWidth="1"/>
    <col min="14334" max="14334" width="2.140625" customWidth="1"/>
    <col min="14335" max="14335" width="10.7109375" customWidth="1"/>
    <col min="14336" max="14336" width="2.28515625" customWidth="1"/>
    <col min="14337" max="14337" width="10.7109375" customWidth="1"/>
    <col min="14338" max="14338" width="1.85546875" customWidth="1"/>
    <col min="14339" max="14339" width="10.7109375" customWidth="1"/>
    <col min="14340" max="14340" width="1.85546875" customWidth="1"/>
    <col min="14341" max="14341" width="10.7109375" customWidth="1"/>
    <col min="14342" max="14342" width="2.140625" customWidth="1"/>
    <col min="14343" max="14343" width="10.7109375" customWidth="1"/>
    <col min="14344" max="14344" width="1.85546875" customWidth="1"/>
    <col min="14345" max="14345" width="10.7109375" customWidth="1"/>
    <col min="14346" max="14346" width="2.140625" customWidth="1"/>
    <col min="14347" max="14347" width="40.7109375" customWidth="1"/>
    <col min="14348" max="14349" width="5.140625" customWidth="1"/>
    <col min="14350" max="14350" width="2.7109375" customWidth="1"/>
    <col min="14351" max="14353" width="12.7109375" customWidth="1"/>
    <col min="14354" max="14354" width="1.5703125" customWidth="1"/>
    <col min="14355" max="14355" width="13.7109375" customWidth="1"/>
    <col min="14356" max="14356" width="2.7109375" customWidth="1"/>
    <col min="14588" max="14588" width="6.42578125" customWidth="1"/>
    <col min="14589" max="14589" width="10.7109375" customWidth="1"/>
    <col min="14590" max="14590" width="2.140625" customWidth="1"/>
    <col min="14591" max="14591" width="10.7109375" customWidth="1"/>
    <col min="14592" max="14592" width="2.28515625" customWidth="1"/>
    <col min="14593" max="14593" width="10.7109375" customWidth="1"/>
    <col min="14594" max="14594" width="1.85546875" customWidth="1"/>
    <col min="14595" max="14595" width="10.7109375" customWidth="1"/>
    <col min="14596" max="14596" width="1.85546875" customWidth="1"/>
    <col min="14597" max="14597" width="10.7109375" customWidth="1"/>
    <col min="14598" max="14598" width="2.140625" customWidth="1"/>
    <col min="14599" max="14599" width="10.7109375" customWidth="1"/>
    <col min="14600" max="14600" width="1.85546875" customWidth="1"/>
    <col min="14601" max="14601" width="10.7109375" customWidth="1"/>
    <col min="14602" max="14602" width="2.140625" customWidth="1"/>
    <col min="14603" max="14603" width="40.7109375" customWidth="1"/>
    <col min="14604" max="14605" width="5.140625" customWidth="1"/>
    <col min="14606" max="14606" width="2.7109375" customWidth="1"/>
    <col min="14607" max="14609" width="12.7109375" customWidth="1"/>
    <col min="14610" max="14610" width="1.5703125" customWidth="1"/>
    <col min="14611" max="14611" width="13.7109375" customWidth="1"/>
    <col min="14612" max="14612" width="2.7109375" customWidth="1"/>
    <col min="14844" max="14844" width="6.42578125" customWidth="1"/>
    <col min="14845" max="14845" width="10.7109375" customWidth="1"/>
    <col min="14846" max="14846" width="2.140625" customWidth="1"/>
    <col min="14847" max="14847" width="10.7109375" customWidth="1"/>
    <col min="14848" max="14848" width="2.28515625" customWidth="1"/>
    <col min="14849" max="14849" width="10.7109375" customWidth="1"/>
    <col min="14850" max="14850" width="1.85546875" customWidth="1"/>
    <col min="14851" max="14851" width="10.7109375" customWidth="1"/>
    <col min="14852" max="14852" width="1.85546875" customWidth="1"/>
    <col min="14853" max="14853" width="10.7109375" customWidth="1"/>
    <col min="14854" max="14854" width="2.140625" customWidth="1"/>
    <col min="14855" max="14855" width="10.7109375" customWidth="1"/>
    <col min="14856" max="14856" width="1.85546875" customWidth="1"/>
    <col min="14857" max="14857" width="10.7109375" customWidth="1"/>
    <col min="14858" max="14858" width="2.140625" customWidth="1"/>
    <col min="14859" max="14859" width="40.7109375" customWidth="1"/>
    <col min="14860" max="14861" width="5.140625" customWidth="1"/>
    <col min="14862" max="14862" width="2.7109375" customWidth="1"/>
    <col min="14863" max="14865" width="12.7109375" customWidth="1"/>
    <col min="14866" max="14866" width="1.5703125" customWidth="1"/>
    <col min="14867" max="14867" width="13.7109375" customWidth="1"/>
    <col min="14868" max="14868" width="2.7109375" customWidth="1"/>
    <col min="15100" max="15100" width="6.42578125" customWidth="1"/>
    <col min="15101" max="15101" width="10.7109375" customWidth="1"/>
    <col min="15102" max="15102" width="2.140625" customWidth="1"/>
    <col min="15103" max="15103" width="10.7109375" customWidth="1"/>
    <col min="15104" max="15104" width="2.28515625" customWidth="1"/>
    <col min="15105" max="15105" width="10.7109375" customWidth="1"/>
    <col min="15106" max="15106" width="1.85546875" customWidth="1"/>
    <col min="15107" max="15107" width="10.7109375" customWidth="1"/>
    <col min="15108" max="15108" width="1.85546875" customWidth="1"/>
    <col min="15109" max="15109" width="10.7109375" customWidth="1"/>
    <col min="15110" max="15110" width="2.140625" customWidth="1"/>
    <col min="15111" max="15111" width="10.7109375" customWidth="1"/>
    <col min="15112" max="15112" width="1.85546875" customWidth="1"/>
    <col min="15113" max="15113" width="10.7109375" customWidth="1"/>
    <col min="15114" max="15114" width="2.140625" customWidth="1"/>
    <col min="15115" max="15115" width="40.7109375" customWidth="1"/>
    <col min="15116" max="15117" width="5.140625" customWidth="1"/>
    <col min="15118" max="15118" width="2.7109375" customWidth="1"/>
    <col min="15119" max="15121" width="12.7109375" customWidth="1"/>
    <col min="15122" max="15122" width="1.5703125" customWidth="1"/>
    <col min="15123" max="15123" width="13.7109375" customWidth="1"/>
    <col min="15124" max="15124" width="2.7109375" customWidth="1"/>
    <col min="15356" max="15356" width="6.42578125" customWidth="1"/>
    <col min="15357" max="15357" width="10.7109375" customWidth="1"/>
    <col min="15358" max="15358" width="2.140625" customWidth="1"/>
    <col min="15359" max="15359" width="10.7109375" customWidth="1"/>
    <col min="15360" max="15360" width="2.28515625" customWidth="1"/>
    <col min="15361" max="15361" width="10.7109375" customWidth="1"/>
    <col min="15362" max="15362" width="1.85546875" customWidth="1"/>
    <col min="15363" max="15363" width="10.7109375" customWidth="1"/>
    <col min="15364" max="15364" width="1.85546875" customWidth="1"/>
    <col min="15365" max="15365" width="10.7109375" customWidth="1"/>
    <col min="15366" max="15366" width="2.140625" customWidth="1"/>
    <col min="15367" max="15367" width="10.7109375" customWidth="1"/>
    <col min="15368" max="15368" width="1.85546875" customWidth="1"/>
    <col min="15369" max="15369" width="10.7109375" customWidth="1"/>
    <col min="15370" max="15370" width="2.140625" customWidth="1"/>
    <col min="15371" max="15371" width="40.7109375" customWidth="1"/>
    <col min="15372" max="15373" width="5.140625" customWidth="1"/>
    <col min="15374" max="15374" width="2.7109375" customWidth="1"/>
    <col min="15375" max="15377" width="12.7109375" customWidth="1"/>
    <col min="15378" max="15378" width="1.5703125" customWidth="1"/>
    <col min="15379" max="15379" width="13.7109375" customWidth="1"/>
    <col min="15380" max="15380" width="2.7109375" customWidth="1"/>
    <col min="15612" max="15612" width="6.42578125" customWidth="1"/>
    <col min="15613" max="15613" width="10.7109375" customWidth="1"/>
    <col min="15614" max="15614" width="2.140625" customWidth="1"/>
    <col min="15615" max="15615" width="10.7109375" customWidth="1"/>
    <col min="15616" max="15616" width="2.28515625" customWidth="1"/>
    <col min="15617" max="15617" width="10.7109375" customWidth="1"/>
    <col min="15618" max="15618" width="1.85546875" customWidth="1"/>
    <col min="15619" max="15619" width="10.7109375" customWidth="1"/>
    <col min="15620" max="15620" width="1.85546875" customWidth="1"/>
    <col min="15621" max="15621" width="10.7109375" customWidth="1"/>
    <col min="15622" max="15622" width="2.140625" customWidth="1"/>
    <col min="15623" max="15623" width="10.7109375" customWidth="1"/>
    <col min="15624" max="15624" width="1.85546875" customWidth="1"/>
    <col min="15625" max="15625" width="10.7109375" customWidth="1"/>
    <col min="15626" max="15626" width="2.140625" customWidth="1"/>
    <col min="15627" max="15627" width="40.7109375" customWidth="1"/>
    <col min="15628" max="15629" width="5.140625" customWidth="1"/>
    <col min="15630" max="15630" width="2.7109375" customWidth="1"/>
    <col min="15631" max="15633" width="12.7109375" customWidth="1"/>
    <col min="15634" max="15634" width="1.5703125" customWidth="1"/>
    <col min="15635" max="15635" width="13.7109375" customWidth="1"/>
    <col min="15636" max="15636" width="2.7109375" customWidth="1"/>
    <col min="15868" max="15868" width="6.42578125" customWidth="1"/>
    <col min="15869" max="15869" width="10.7109375" customWidth="1"/>
    <col min="15870" max="15870" width="2.140625" customWidth="1"/>
    <col min="15871" max="15871" width="10.7109375" customWidth="1"/>
    <col min="15872" max="15872" width="2.28515625" customWidth="1"/>
    <col min="15873" max="15873" width="10.7109375" customWidth="1"/>
    <col min="15874" max="15874" width="1.85546875" customWidth="1"/>
    <col min="15875" max="15875" width="10.7109375" customWidth="1"/>
    <col min="15876" max="15876" width="1.85546875" customWidth="1"/>
    <col min="15877" max="15877" width="10.7109375" customWidth="1"/>
    <col min="15878" max="15878" width="2.140625" customWidth="1"/>
    <col min="15879" max="15879" width="10.7109375" customWidth="1"/>
    <col min="15880" max="15880" width="1.85546875" customWidth="1"/>
    <col min="15881" max="15881" width="10.7109375" customWidth="1"/>
    <col min="15882" max="15882" width="2.140625" customWidth="1"/>
    <col min="15883" max="15883" width="40.7109375" customWidth="1"/>
    <col min="15884" max="15885" width="5.140625" customWidth="1"/>
    <col min="15886" max="15886" width="2.7109375" customWidth="1"/>
    <col min="15887" max="15889" width="12.7109375" customWidth="1"/>
    <col min="15890" max="15890" width="1.5703125" customWidth="1"/>
    <col min="15891" max="15891" width="13.7109375" customWidth="1"/>
    <col min="15892" max="15892" width="2.7109375" customWidth="1"/>
    <col min="16124" max="16124" width="6.42578125" customWidth="1"/>
    <col min="16125" max="16125" width="10.7109375" customWidth="1"/>
    <col min="16126" max="16126" width="2.140625" customWidth="1"/>
    <col min="16127" max="16127" width="10.7109375" customWidth="1"/>
    <col min="16128" max="16128" width="2.28515625" customWidth="1"/>
    <col min="16129" max="16129" width="10.7109375" customWidth="1"/>
    <col min="16130" max="16130" width="1.85546875" customWidth="1"/>
    <col min="16131" max="16131" width="10.7109375" customWidth="1"/>
    <col min="16132" max="16132" width="1.85546875" customWidth="1"/>
    <col min="16133" max="16133" width="10.7109375" customWidth="1"/>
    <col min="16134" max="16134" width="2.140625" customWidth="1"/>
    <col min="16135" max="16135" width="10.7109375" customWidth="1"/>
    <col min="16136" max="16136" width="1.85546875" customWidth="1"/>
    <col min="16137" max="16137" width="10.7109375" customWidth="1"/>
    <col min="16138" max="16138" width="2.140625" customWidth="1"/>
    <col min="16139" max="16139" width="40.7109375" customWidth="1"/>
    <col min="16140" max="16141" width="5.140625" customWidth="1"/>
    <col min="16142" max="16142" width="2.7109375" customWidth="1"/>
    <col min="16143" max="16145" width="12.7109375" customWidth="1"/>
    <col min="16146" max="16146" width="1.5703125" customWidth="1"/>
    <col min="16147" max="16147" width="13.7109375" customWidth="1"/>
    <col min="16148" max="16148" width="2.7109375" customWidth="1"/>
  </cols>
  <sheetData>
    <row r="1" spans="1:24" ht="12" customHeight="1" x14ac:dyDescent="0.25">
      <c r="A1" s="155" t="s">
        <v>196</v>
      </c>
      <c r="B1" s="156"/>
      <c r="C1" s="156"/>
      <c r="D1" s="157"/>
      <c r="E1" s="158"/>
      <c r="F1" s="156"/>
      <c r="G1" s="159"/>
      <c r="H1" s="156"/>
      <c r="I1" s="159"/>
      <c r="J1" s="157"/>
      <c r="K1" s="158"/>
      <c r="L1" s="156"/>
      <c r="M1" s="159"/>
      <c r="N1" s="157"/>
      <c r="O1" s="158"/>
      <c r="P1" s="158"/>
      <c r="Q1" s="158"/>
      <c r="R1" s="158"/>
      <c r="S1" s="158"/>
      <c r="T1" s="157"/>
      <c r="U1" s="157"/>
      <c r="V1" s="157"/>
      <c r="W1" s="158"/>
    </row>
    <row r="2" spans="1:24" ht="2.25" customHeight="1" thickBot="1" x14ac:dyDescent="0.3"/>
    <row r="3" spans="1:24" ht="15" customHeight="1" thickTop="1" thickBot="1" x14ac:dyDescent="0.3">
      <c r="A3" s="163"/>
      <c r="B3" s="466" t="s">
        <v>134</v>
      </c>
      <c r="C3" s="467"/>
      <c r="D3" s="467"/>
      <c r="E3" s="468"/>
      <c r="F3" s="466" t="s">
        <v>135</v>
      </c>
      <c r="G3" s="467"/>
      <c r="H3" s="467"/>
      <c r="I3" s="467"/>
      <c r="J3" s="467"/>
      <c r="K3" s="468"/>
      <c r="L3" s="164" t="s">
        <v>136</v>
      </c>
      <c r="M3" s="165"/>
      <c r="N3" s="164"/>
      <c r="O3" s="166"/>
      <c r="P3" s="167"/>
      <c r="Q3" s="168"/>
      <c r="R3" s="98"/>
      <c r="S3" s="98"/>
      <c r="T3" s="169" t="s">
        <v>37</v>
      </c>
      <c r="U3" s="170"/>
      <c r="V3" s="170"/>
      <c r="W3" s="171"/>
    </row>
    <row r="4" spans="1:24" ht="15" customHeight="1" thickBot="1" x14ac:dyDescent="0.3">
      <c r="A4" s="172" t="s">
        <v>107</v>
      </c>
      <c r="B4" s="469" t="s">
        <v>137</v>
      </c>
      <c r="C4" s="470"/>
      <c r="D4" s="471" t="s">
        <v>138</v>
      </c>
      <c r="E4" s="472"/>
      <c r="F4" s="173" t="s">
        <v>137</v>
      </c>
      <c r="G4" s="174"/>
      <c r="H4" s="173" t="s">
        <v>139</v>
      </c>
      <c r="I4" s="175"/>
      <c r="J4" s="176" t="s">
        <v>138</v>
      </c>
      <c r="K4" s="177"/>
      <c r="L4" s="178" t="s">
        <v>137</v>
      </c>
      <c r="M4" s="179"/>
      <c r="N4" s="180" t="s">
        <v>138</v>
      </c>
      <c r="O4" s="177"/>
      <c r="P4" s="181" t="s">
        <v>140</v>
      </c>
      <c r="Q4" s="182"/>
      <c r="R4" s="98"/>
      <c r="S4" s="98"/>
      <c r="T4" s="183" t="s">
        <v>137</v>
      </c>
      <c r="U4" s="184" t="s">
        <v>141</v>
      </c>
      <c r="V4" s="180" t="s">
        <v>138</v>
      </c>
      <c r="W4" s="185"/>
      <c r="X4" s="186"/>
    </row>
    <row r="5" spans="1:24" ht="5.0999999999999996" customHeight="1" x14ac:dyDescent="0.25">
      <c r="A5" s="187"/>
      <c r="B5" s="188"/>
      <c r="C5" s="188"/>
      <c r="D5" s="189"/>
      <c r="E5" s="190"/>
      <c r="F5" s="188"/>
      <c r="G5" s="191"/>
      <c r="H5" s="188"/>
      <c r="I5" s="192"/>
      <c r="J5" s="193"/>
      <c r="K5" s="190"/>
      <c r="L5" s="188"/>
      <c r="M5" s="191"/>
      <c r="N5" s="189"/>
      <c r="O5" s="190"/>
      <c r="P5" s="194"/>
      <c r="Q5" s="100"/>
      <c r="R5" s="98"/>
      <c r="S5" s="98"/>
      <c r="T5" s="195"/>
      <c r="U5" s="189"/>
      <c r="V5" s="189"/>
      <c r="W5" s="100"/>
    </row>
    <row r="6" spans="1:24" ht="14.45" customHeight="1" x14ac:dyDescent="0.25">
      <c r="A6" s="196">
        <v>30</v>
      </c>
      <c r="B6" s="197">
        <f>ROUND('[3]nómina-22 (2) 3,5%'!B6*1.025,2)</f>
        <v>1125.3499999999999</v>
      </c>
      <c r="C6" s="197"/>
      <c r="D6" s="198">
        <f>B6*14</f>
        <v>15754.899999999998</v>
      </c>
      <c r="E6" s="199"/>
      <c r="F6" s="197">
        <f>ROUND('[3]nómina-22 (2) 3,5%'!F6*1.025/12,2)*12</f>
        <v>3628.2000000000003</v>
      </c>
      <c r="G6" s="200"/>
      <c r="H6" s="197">
        <f>F6</f>
        <v>3628.2000000000003</v>
      </c>
      <c r="I6" s="201"/>
      <c r="J6" s="202">
        <f>(F6*12)+(H6*2)</f>
        <v>50794.8</v>
      </c>
      <c r="K6" s="199"/>
      <c r="L6" s="197">
        <f t="shared" ref="L6:L54" si="0">N6/12</f>
        <v>1511.47</v>
      </c>
      <c r="M6" s="200"/>
      <c r="N6" s="203">
        <f>ROUND('[3]nómina-22 (2) 3,5%'!N6*1.025/12,2)*12</f>
        <v>18137.64</v>
      </c>
      <c r="O6" s="199"/>
      <c r="P6" s="204" t="s">
        <v>142</v>
      </c>
      <c r="Q6" s="205" t="s">
        <v>143</v>
      </c>
      <c r="R6" s="400"/>
      <c r="S6" s="400"/>
      <c r="T6" s="206" t="s">
        <v>123</v>
      </c>
      <c r="U6" s="207"/>
      <c r="V6" s="207"/>
      <c r="W6" s="208"/>
    </row>
    <row r="7" spans="1:24" ht="14.45" customHeight="1" x14ac:dyDescent="0.25">
      <c r="A7" s="196">
        <v>30</v>
      </c>
      <c r="B7" s="209">
        <f>B6</f>
        <v>1125.3499999999999</v>
      </c>
      <c r="C7" s="197"/>
      <c r="D7" s="198">
        <f>D6</f>
        <v>15754.899999999998</v>
      </c>
      <c r="E7" s="199"/>
      <c r="F7" s="197">
        <f>ROUND('[3]nómina-22 (2) 3,5%'!F7*1.025/12,2)*12</f>
        <v>1963.6799999999998</v>
      </c>
      <c r="G7" s="200"/>
      <c r="H7" s="197">
        <f t="shared" ref="H7:H54" si="1">F7</f>
        <v>1963.6799999999998</v>
      </c>
      <c r="I7" s="201"/>
      <c r="J7" s="202">
        <f t="shared" ref="J7:J54" si="2">(F7*12)+(H7*2)</f>
        <v>27491.519999999997</v>
      </c>
      <c r="K7" s="199"/>
      <c r="L7" s="197">
        <f t="shared" si="0"/>
        <v>1175.3499999999999</v>
      </c>
      <c r="M7" s="200"/>
      <c r="N7" s="203">
        <f>ROUND('[3]nómina-22 (2) 3,5%'!N7*1.025/12,2)*12</f>
        <v>14104.199999999999</v>
      </c>
      <c r="O7" s="199"/>
      <c r="P7" s="204" t="s">
        <v>144</v>
      </c>
      <c r="Q7" s="205" t="s">
        <v>143</v>
      </c>
      <c r="R7" s="400"/>
      <c r="S7" s="400"/>
      <c r="T7" s="210">
        <v>1288.31</v>
      </c>
      <c r="U7" s="211">
        <v>795</v>
      </c>
      <c r="V7" s="212">
        <f>(T7*12)+(U7*2)</f>
        <v>17049.72</v>
      </c>
      <c r="W7" s="213"/>
    </row>
    <row r="8" spans="1:24" ht="14.45" customHeight="1" x14ac:dyDescent="0.25">
      <c r="A8" s="196">
        <v>29</v>
      </c>
      <c r="B8" s="197">
        <f>ROUND('[3]nómina-22 (2) 3,5%'!B8*1.025,2)</f>
        <v>1009.38</v>
      </c>
      <c r="C8" s="197"/>
      <c r="D8" s="198">
        <f>B8*14</f>
        <v>14131.32</v>
      </c>
      <c r="E8" s="199"/>
      <c r="F8" s="197">
        <f>ROUND('[3]nómina-22 (2) 3,5%'!F8*1.025/12,2)*12</f>
        <v>2604</v>
      </c>
      <c r="G8" s="200"/>
      <c r="H8" s="197">
        <f t="shared" si="1"/>
        <v>2604</v>
      </c>
      <c r="I8" s="201"/>
      <c r="J8" s="202">
        <f t="shared" si="2"/>
        <v>36456</v>
      </c>
      <c r="K8" s="199"/>
      <c r="L8" s="197">
        <f t="shared" si="0"/>
        <v>730.9</v>
      </c>
      <c r="M8" s="200"/>
      <c r="N8" s="203">
        <f>ROUND('[3]nómina-22 (2) 3,5%'!N8*1.025/12,2)*12</f>
        <v>8770.7999999999993</v>
      </c>
      <c r="O8" s="199"/>
      <c r="P8" s="204" t="s">
        <v>194</v>
      </c>
      <c r="Q8" s="205" t="s">
        <v>143</v>
      </c>
      <c r="R8" s="400"/>
      <c r="S8" s="400"/>
      <c r="T8" s="473" t="s">
        <v>124</v>
      </c>
      <c r="U8" s="474"/>
      <c r="V8" s="474"/>
      <c r="W8" s="475"/>
    </row>
    <row r="9" spans="1:24" ht="14.45" customHeight="1" x14ac:dyDescent="0.25">
      <c r="A9" s="196">
        <v>29</v>
      </c>
      <c r="B9" s="209">
        <f>B8</f>
        <v>1009.38</v>
      </c>
      <c r="C9" s="197"/>
      <c r="D9" s="198">
        <f>D8</f>
        <v>14131.32</v>
      </c>
      <c r="E9" s="199"/>
      <c r="F9" s="197">
        <f>ROUND('[3]nómina-22 (2) 3,5%'!F9*1.025/12,2)*12</f>
        <v>2192.64</v>
      </c>
      <c r="G9" s="200"/>
      <c r="H9" s="197">
        <f t="shared" si="1"/>
        <v>2192.64</v>
      </c>
      <c r="I9" s="201"/>
      <c r="J9" s="202">
        <f t="shared" si="2"/>
        <v>30696.959999999999</v>
      </c>
      <c r="K9" s="199"/>
      <c r="L9" s="197">
        <f t="shared" si="0"/>
        <v>730.9</v>
      </c>
      <c r="M9" s="200"/>
      <c r="N9" s="203">
        <f>ROUND('[3]nómina-22 (2) 3,5%'!N9*1.025/12,2)*12</f>
        <v>8770.7999999999993</v>
      </c>
      <c r="O9" s="199"/>
      <c r="P9" s="204" t="s">
        <v>145</v>
      </c>
      <c r="Q9" s="205" t="s">
        <v>143</v>
      </c>
      <c r="R9" s="400"/>
      <c r="S9" s="400"/>
      <c r="T9" s="210">
        <v>1113.98</v>
      </c>
      <c r="U9" s="211">
        <v>812.45</v>
      </c>
      <c r="V9" s="212">
        <f>(T9*12)+(U9*2)</f>
        <v>14992.66</v>
      </c>
      <c r="W9" s="213"/>
    </row>
    <row r="10" spans="1:24" ht="14.45" customHeight="1" x14ac:dyDescent="0.25">
      <c r="A10" s="214">
        <v>28</v>
      </c>
      <c r="B10" s="197">
        <f>ROUND('[3]nómina-22 (2) 3,5%'!B10*1.025,2)</f>
        <v>966.96</v>
      </c>
      <c r="C10" s="209"/>
      <c r="D10" s="215">
        <f>B10*14</f>
        <v>13537.44</v>
      </c>
      <c r="E10" s="216"/>
      <c r="F10" s="197">
        <f>ROUND('[3]nómina-22 (2) 3,5%'!F10*1.025/12,2)*12</f>
        <v>2032.44</v>
      </c>
      <c r="G10" s="217"/>
      <c r="H10" s="209">
        <f t="shared" si="1"/>
        <v>2032.44</v>
      </c>
      <c r="I10" s="218"/>
      <c r="J10" s="202">
        <f t="shared" si="2"/>
        <v>28454.16</v>
      </c>
      <c r="K10" s="216"/>
      <c r="L10" s="209">
        <f t="shared" si="0"/>
        <v>669.38</v>
      </c>
      <c r="M10" s="217"/>
      <c r="N10" s="203">
        <f>ROUND('[3]nómina-22 (2) 3,5%'!N10*1.025/12,2)*12</f>
        <v>8032.5599999999995</v>
      </c>
      <c r="O10" s="216"/>
      <c r="P10" s="219" t="s">
        <v>146</v>
      </c>
      <c r="Q10" s="205" t="s">
        <v>143</v>
      </c>
      <c r="R10" s="400"/>
      <c r="S10" s="400"/>
      <c r="T10" s="463" t="s">
        <v>125</v>
      </c>
      <c r="U10" s="464"/>
      <c r="V10" s="464"/>
      <c r="W10" s="465"/>
    </row>
    <row r="11" spans="1:24" ht="14.45" customHeight="1" x14ac:dyDescent="0.25">
      <c r="A11" s="214">
        <v>27</v>
      </c>
      <c r="B11" s="197">
        <f>ROUND('[3]nómina-22 (2) 3,5%'!B11*1.025,2)</f>
        <v>924.48</v>
      </c>
      <c r="C11" s="209"/>
      <c r="D11" s="215">
        <f>B11*14</f>
        <v>12942.720000000001</v>
      </c>
      <c r="E11" s="216"/>
      <c r="F11" s="197">
        <f>ROUND('[3]nómina-22 (2) 3,5%'!F11*1.025/12,2)*12</f>
        <v>1765.1999999999998</v>
      </c>
      <c r="G11" s="217"/>
      <c r="H11" s="209">
        <f t="shared" si="1"/>
        <v>1765.1999999999998</v>
      </c>
      <c r="I11" s="218"/>
      <c r="J11" s="202">
        <f t="shared" si="2"/>
        <v>24712.799999999996</v>
      </c>
      <c r="K11" s="216"/>
      <c r="L11" s="209">
        <f t="shared" si="0"/>
        <v>656.53</v>
      </c>
      <c r="M11" s="217"/>
      <c r="N11" s="203">
        <f>ROUND('[3]nómina-22 (2) 3,5%'!N11*1.025/12,2)*12</f>
        <v>7878.36</v>
      </c>
      <c r="O11" s="216"/>
      <c r="P11" s="219" t="s">
        <v>147</v>
      </c>
      <c r="Q11" s="205" t="s">
        <v>143</v>
      </c>
      <c r="R11" s="400"/>
      <c r="S11" s="400"/>
      <c r="T11" s="220">
        <v>973.77</v>
      </c>
      <c r="U11" s="221">
        <v>841.63</v>
      </c>
      <c r="V11" s="222">
        <f>(T11*12)+(U11*2)</f>
        <v>13368.5</v>
      </c>
      <c r="W11" s="99"/>
    </row>
    <row r="12" spans="1:24" s="224" customFormat="1" ht="14.45" customHeight="1" x14ac:dyDescent="0.25">
      <c r="A12" s="214">
        <v>26</v>
      </c>
      <c r="B12" s="197">
        <f>ROUND('[3]nómina-22 (2) 3,5%'!B12*1.025,2)</f>
        <v>811.08</v>
      </c>
      <c r="C12" s="209"/>
      <c r="D12" s="215">
        <f>B12*14</f>
        <v>11355.12</v>
      </c>
      <c r="E12" s="216"/>
      <c r="F12" s="197">
        <f>ROUND('[3]nómina-22 (2) 3,5%'!F12*1.025/12,2)*12</f>
        <v>1765.1999999999998</v>
      </c>
      <c r="G12" s="217"/>
      <c r="H12" s="209">
        <f t="shared" si="1"/>
        <v>1765.1999999999998</v>
      </c>
      <c r="I12" s="218"/>
      <c r="J12" s="202">
        <f t="shared" si="2"/>
        <v>24712.799999999996</v>
      </c>
      <c r="K12" s="216"/>
      <c r="L12" s="209">
        <f t="shared" si="0"/>
        <v>656.53</v>
      </c>
      <c r="M12" s="217"/>
      <c r="N12" s="203">
        <f>ROUND('[3]nómina-22 (2) 3,5%'!N12*1.025/12,2)*12</f>
        <v>7878.36</v>
      </c>
      <c r="O12" s="216"/>
      <c r="P12" s="219" t="s">
        <v>148</v>
      </c>
      <c r="Q12" s="205"/>
      <c r="R12" s="400"/>
      <c r="S12" s="400"/>
      <c r="T12" s="479" t="s">
        <v>128</v>
      </c>
      <c r="U12" s="480"/>
      <c r="V12" s="480"/>
      <c r="W12" s="481"/>
      <c r="X12" s="223"/>
    </row>
    <row r="13" spans="1:24" ht="14.45" customHeight="1" x14ac:dyDescent="0.25">
      <c r="A13" s="214">
        <v>26</v>
      </c>
      <c r="B13" s="209">
        <f>B12</f>
        <v>811.08</v>
      </c>
      <c r="C13" s="209"/>
      <c r="D13" s="215">
        <f>B13*14</f>
        <v>11355.12</v>
      </c>
      <c r="E13" s="216"/>
      <c r="F13" s="197">
        <f>ROUND('[3]nómina-22 (2) 3,5%'!F13*1.025/12,2)*12</f>
        <v>1700.88</v>
      </c>
      <c r="G13" s="217"/>
      <c r="H13" s="209">
        <f t="shared" si="1"/>
        <v>1700.88</v>
      </c>
      <c r="I13" s="218"/>
      <c r="J13" s="202">
        <f t="shared" si="2"/>
        <v>23812.32</v>
      </c>
      <c r="K13" s="216"/>
      <c r="L13" s="209">
        <f t="shared" si="0"/>
        <v>643.63</v>
      </c>
      <c r="M13" s="217"/>
      <c r="N13" s="203">
        <f>ROUND('[3]nómina-22 (2) 3,5%'!N13*1.025/12,2)*12</f>
        <v>7723.5599999999995</v>
      </c>
      <c r="O13" s="216"/>
      <c r="P13" s="219" t="s">
        <v>149</v>
      </c>
      <c r="Q13" s="205" t="s">
        <v>143</v>
      </c>
      <c r="R13" s="225"/>
      <c r="S13" s="225"/>
      <c r="T13" s="210">
        <v>836.41</v>
      </c>
      <c r="U13" s="211">
        <v>722.91</v>
      </c>
      <c r="V13" s="212">
        <f>(T13*12)+(U13*2)</f>
        <v>11482.74</v>
      </c>
      <c r="W13" s="213"/>
    </row>
    <row r="14" spans="1:24" ht="14.45" customHeight="1" x14ac:dyDescent="0.25">
      <c r="A14" s="226">
        <v>25</v>
      </c>
      <c r="B14" s="197">
        <f>ROUND('[3]nómina-22 (2) 3,5%'!B14*1.025,2)</f>
        <v>719.6</v>
      </c>
      <c r="C14" s="227"/>
      <c r="D14" s="215">
        <f>B14*14</f>
        <v>10074.4</v>
      </c>
      <c r="E14" s="228"/>
      <c r="F14" s="197">
        <f>ROUND('[3]nómina-22 (2) 3,5%'!F14*1.025/12,2)*12</f>
        <v>1530.72</v>
      </c>
      <c r="G14" s="229"/>
      <c r="H14" s="209">
        <f t="shared" si="1"/>
        <v>1530.72</v>
      </c>
      <c r="I14" s="230"/>
      <c r="J14" s="202">
        <f t="shared" si="2"/>
        <v>21430.079999999998</v>
      </c>
      <c r="K14" s="228"/>
      <c r="L14" s="209">
        <f t="shared" si="0"/>
        <v>529.15</v>
      </c>
      <c r="M14" s="229"/>
      <c r="N14" s="203">
        <f>ROUND('[3]nómina-22 (2) 3,5%'!N14*1.025/12,2)*12</f>
        <v>6349.7999999999993</v>
      </c>
      <c r="O14" s="228"/>
      <c r="P14" s="231" t="s">
        <v>150</v>
      </c>
      <c r="Q14" s="232" t="s">
        <v>143</v>
      </c>
      <c r="R14" s="400"/>
      <c r="S14" s="225"/>
      <c r="T14" s="473" t="s">
        <v>130</v>
      </c>
      <c r="U14" s="474"/>
      <c r="V14" s="474"/>
      <c r="W14" s="475"/>
    </row>
    <row r="15" spans="1:24" ht="14.45" customHeight="1" x14ac:dyDescent="0.25">
      <c r="A15" s="214">
        <v>25</v>
      </c>
      <c r="B15" s="209">
        <f>B14</f>
        <v>719.6</v>
      </c>
      <c r="C15" s="209"/>
      <c r="D15" s="215">
        <f>D14</f>
        <v>10074.4</v>
      </c>
      <c r="E15" s="216"/>
      <c r="F15" s="197">
        <f>ROUND('[3]nómina-22 (2) 3,5%'!F15*1.025/12,2)*12</f>
        <v>1360.8000000000002</v>
      </c>
      <c r="G15" s="217"/>
      <c r="H15" s="209">
        <f t="shared" si="1"/>
        <v>1360.8000000000002</v>
      </c>
      <c r="I15" s="218"/>
      <c r="J15" s="202">
        <f t="shared" si="2"/>
        <v>19051.200000000004</v>
      </c>
      <c r="K15" s="216"/>
      <c r="L15" s="209">
        <f t="shared" si="0"/>
        <v>529.15</v>
      </c>
      <c r="M15" s="217"/>
      <c r="N15" s="203">
        <f>ROUND('[3]nómina-22 (2) 3,5%'!N15*1.025/12,2)*12</f>
        <v>6349.7999999999993</v>
      </c>
      <c r="O15" s="216"/>
      <c r="P15" s="219" t="s">
        <v>151</v>
      </c>
      <c r="Q15" s="205" t="s">
        <v>143</v>
      </c>
      <c r="R15" s="400"/>
      <c r="S15" s="400"/>
      <c r="T15" s="401">
        <v>696.13</v>
      </c>
      <c r="U15" s="402">
        <v>689.78</v>
      </c>
      <c r="V15" s="212">
        <f>(T15*12)+(U15*2)</f>
        <v>9733.119999999999</v>
      </c>
      <c r="W15" s="233"/>
    </row>
    <row r="16" spans="1:24" ht="14.45" customHeight="1" x14ac:dyDescent="0.25">
      <c r="A16" s="214">
        <v>25</v>
      </c>
      <c r="B16" s="209">
        <f>B15</f>
        <v>719.6</v>
      </c>
      <c r="C16" s="209"/>
      <c r="D16" s="215">
        <f>D14</f>
        <v>10074.4</v>
      </c>
      <c r="E16" s="216"/>
      <c r="F16" s="197">
        <f>ROUND('[3]nómina-22 (2) 3,5%'!F16*1.025/12,2)*12</f>
        <v>1360.8000000000002</v>
      </c>
      <c r="G16" s="217"/>
      <c r="H16" s="209">
        <f t="shared" si="1"/>
        <v>1360.8000000000002</v>
      </c>
      <c r="I16" s="218"/>
      <c r="J16" s="202">
        <f t="shared" si="2"/>
        <v>19051.200000000004</v>
      </c>
      <c r="K16" s="216"/>
      <c r="L16" s="209">
        <f t="shared" si="0"/>
        <v>529.15</v>
      </c>
      <c r="M16" s="217"/>
      <c r="N16" s="203">
        <f>ROUND('[3]nómina-22 (2) 3,5%'!N16*1.025/12,2)*12</f>
        <v>6349.7999999999993</v>
      </c>
      <c r="O16" s="216"/>
      <c r="P16" s="219" t="s">
        <v>152</v>
      </c>
      <c r="Q16" s="205" t="s">
        <v>143</v>
      </c>
      <c r="R16" s="400"/>
      <c r="S16" s="400"/>
      <c r="T16" s="473" t="s">
        <v>153</v>
      </c>
      <c r="U16" s="474"/>
      <c r="V16" s="474"/>
      <c r="W16" s="475"/>
    </row>
    <row r="17" spans="1:24" ht="14.45" customHeight="1" thickBot="1" x14ac:dyDescent="0.3">
      <c r="A17" s="214">
        <v>25</v>
      </c>
      <c r="B17" s="209">
        <f>B16</f>
        <v>719.6</v>
      </c>
      <c r="C17" s="209"/>
      <c r="D17" s="215">
        <f>D14</f>
        <v>10074.4</v>
      </c>
      <c r="E17" s="216"/>
      <c r="F17" s="197">
        <f>ROUND('[3]nómina-22 (2) 3,5%'!F17*1.025/12,2)*12</f>
        <v>1360.8000000000002</v>
      </c>
      <c r="G17" s="217"/>
      <c r="H17" s="209">
        <f t="shared" si="1"/>
        <v>1360.8000000000002</v>
      </c>
      <c r="I17" s="218"/>
      <c r="J17" s="202">
        <f t="shared" si="2"/>
        <v>19051.200000000004</v>
      </c>
      <c r="K17" s="216"/>
      <c r="L17" s="209">
        <f t="shared" si="0"/>
        <v>529.15</v>
      </c>
      <c r="M17" s="217"/>
      <c r="N17" s="203">
        <f>ROUND('[3]nómina-22 (2) 3,5%'!N17*1.025/12,2)*12</f>
        <v>6349.7999999999993</v>
      </c>
      <c r="O17" s="216"/>
      <c r="P17" s="219" t="s">
        <v>154</v>
      </c>
      <c r="Q17" s="205" t="s">
        <v>143</v>
      </c>
      <c r="R17" s="400"/>
      <c r="S17" s="400"/>
      <c r="T17" s="234">
        <v>637.14</v>
      </c>
      <c r="U17" s="235">
        <v>637.14</v>
      </c>
      <c r="V17" s="236">
        <f>T17*14</f>
        <v>8919.9599999999991</v>
      </c>
      <c r="W17" s="237"/>
    </row>
    <row r="18" spans="1:24" ht="14.45" customHeight="1" thickTop="1" x14ac:dyDescent="0.25">
      <c r="A18" s="214">
        <v>24</v>
      </c>
      <c r="B18" s="197">
        <f>ROUND('[3]nómina-22 (2) 3,5%'!B18*1.025,2)</f>
        <v>677.15</v>
      </c>
      <c r="C18" s="209"/>
      <c r="D18" s="215">
        <f>B18*14</f>
        <v>9480.1</v>
      </c>
      <c r="E18" s="216"/>
      <c r="F18" s="197">
        <f>ROUND('[3]nómina-22 (2) 3,5%'!F18*1.025/12,2)*12</f>
        <v>1088.04</v>
      </c>
      <c r="G18" s="217"/>
      <c r="H18" s="209">
        <f t="shared" si="1"/>
        <v>1088.04</v>
      </c>
      <c r="I18" s="218"/>
      <c r="J18" s="202">
        <f t="shared" si="2"/>
        <v>15232.56</v>
      </c>
      <c r="K18" s="216"/>
      <c r="L18" s="209">
        <f t="shared" si="0"/>
        <v>441.94</v>
      </c>
      <c r="M18" s="217"/>
      <c r="N18" s="203">
        <f>ROUND('[3]nómina-22 (2) 3,5%'!N18*1.025/12,2)*12</f>
        <v>5303.28</v>
      </c>
      <c r="O18" s="216"/>
      <c r="P18" s="219" t="s">
        <v>155</v>
      </c>
      <c r="Q18" s="205" t="s">
        <v>143</v>
      </c>
      <c r="R18" s="400"/>
      <c r="S18" s="400"/>
    </row>
    <row r="19" spans="1:24" ht="14.45" customHeight="1" thickBot="1" x14ac:dyDescent="0.3">
      <c r="A19" s="214">
        <v>24</v>
      </c>
      <c r="B19" s="209">
        <f>B18</f>
        <v>677.15</v>
      </c>
      <c r="C19" s="209"/>
      <c r="D19" s="215">
        <f>D18</f>
        <v>9480.1</v>
      </c>
      <c r="E19" s="216"/>
      <c r="F19" s="197">
        <f>ROUND('[3]nómina-22 (2) 3,5%'!F19*1.025/12,2)*12</f>
        <v>1088.04</v>
      </c>
      <c r="G19" s="217"/>
      <c r="H19" s="209">
        <f t="shared" si="1"/>
        <v>1088.04</v>
      </c>
      <c r="I19" s="218"/>
      <c r="J19" s="202">
        <f t="shared" si="2"/>
        <v>15232.56</v>
      </c>
      <c r="K19" s="216"/>
      <c r="L19" s="209">
        <f t="shared" si="0"/>
        <v>441.94</v>
      </c>
      <c r="M19" s="217"/>
      <c r="N19" s="203">
        <f>ROUND('[3]nómina-22 (2) 3,5%'!N19*1.025/12,2)*12</f>
        <v>5303.28</v>
      </c>
      <c r="O19" s="216"/>
      <c r="P19" s="219" t="s">
        <v>156</v>
      </c>
      <c r="Q19" s="205" t="s">
        <v>143</v>
      </c>
      <c r="R19" s="400"/>
      <c r="S19" s="400"/>
    </row>
    <row r="20" spans="1:24" ht="14.45" customHeight="1" thickTop="1" thickBot="1" x14ac:dyDescent="0.3">
      <c r="A20" s="214">
        <v>24</v>
      </c>
      <c r="B20" s="209">
        <f>B19</f>
        <v>677.15</v>
      </c>
      <c r="C20" s="209"/>
      <c r="D20" s="215">
        <f>D18</f>
        <v>9480.1</v>
      </c>
      <c r="E20" s="216"/>
      <c r="F20" s="197">
        <f>ROUND('[3]nómina-22 (2) 3,5%'!F20*1.025/12,2)*12</f>
        <v>1088.04</v>
      </c>
      <c r="G20" s="217"/>
      <c r="H20" s="209">
        <f t="shared" si="1"/>
        <v>1088.04</v>
      </c>
      <c r="I20" s="218"/>
      <c r="J20" s="202">
        <f t="shared" si="2"/>
        <v>15232.56</v>
      </c>
      <c r="K20" s="216"/>
      <c r="L20" s="209">
        <f t="shared" si="0"/>
        <v>441.94</v>
      </c>
      <c r="M20" s="217"/>
      <c r="N20" s="203">
        <f>ROUND('[3]nómina-22 (2) 3,5%'!N20*1.025/12,2)*12</f>
        <v>5303.28</v>
      </c>
      <c r="O20" s="216"/>
      <c r="P20" s="219" t="s">
        <v>157</v>
      </c>
      <c r="Q20" s="205" t="s">
        <v>143</v>
      </c>
      <c r="R20" s="400"/>
      <c r="S20" s="400"/>
      <c r="T20" s="169" t="s">
        <v>42</v>
      </c>
      <c r="U20" s="170"/>
      <c r="V20" s="170"/>
      <c r="W20" s="171"/>
    </row>
    <row r="21" spans="1:24" ht="14.45" customHeight="1" x14ac:dyDescent="0.25">
      <c r="A21" s="214">
        <v>22</v>
      </c>
      <c r="B21" s="197">
        <f>ROUND('[3]nómina-22 (2) 3,5%'!B21*1.025,2)</f>
        <v>592.27</v>
      </c>
      <c r="C21" s="209"/>
      <c r="D21" s="215">
        <f>B21*14</f>
        <v>8291.7799999999988</v>
      </c>
      <c r="E21" s="216"/>
      <c r="F21" s="197">
        <f>ROUND('[3]nómina-22 (2) 3,5%'!F21*1.025/12,2)*12</f>
        <v>1447.92</v>
      </c>
      <c r="G21" s="217"/>
      <c r="H21" s="209">
        <f t="shared" si="1"/>
        <v>1447.92</v>
      </c>
      <c r="I21" s="218"/>
      <c r="J21" s="202">
        <f t="shared" si="2"/>
        <v>20270.88</v>
      </c>
      <c r="K21" s="216"/>
      <c r="L21" s="209">
        <f t="shared" si="0"/>
        <v>665.96</v>
      </c>
      <c r="M21" s="217"/>
      <c r="N21" s="203">
        <f>ROUND('[3]nómina-22 (2) 3,5%'!N21*1.025/12,2)*12</f>
        <v>7991.52</v>
      </c>
      <c r="O21" s="216"/>
      <c r="P21" s="219" t="s">
        <v>158</v>
      </c>
      <c r="Q21" s="205" t="s">
        <v>143</v>
      </c>
      <c r="R21" s="400"/>
      <c r="S21" s="400"/>
      <c r="T21" s="238"/>
      <c r="U21" s="147" t="s">
        <v>11</v>
      </c>
      <c r="V21" s="239" t="s">
        <v>159</v>
      </c>
      <c r="W21" s="240"/>
      <c r="X21" s="186"/>
    </row>
    <row r="22" spans="1:24" ht="14.45" customHeight="1" x14ac:dyDescent="0.25">
      <c r="A22" s="214">
        <v>22</v>
      </c>
      <c r="B22" s="209">
        <f>B21</f>
        <v>592.27</v>
      </c>
      <c r="C22" s="209"/>
      <c r="D22" s="215">
        <f>D21</f>
        <v>8291.7799999999988</v>
      </c>
      <c r="E22" s="216"/>
      <c r="F22" s="197">
        <f>ROUND('[3]nómina-22 (2) 3,5%'!F22*1.025/12,2)*12</f>
        <v>1088.04</v>
      </c>
      <c r="G22" s="217"/>
      <c r="H22" s="209">
        <f t="shared" si="1"/>
        <v>1088.04</v>
      </c>
      <c r="I22" s="218"/>
      <c r="J22" s="202">
        <f t="shared" si="2"/>
        <v>15232.56</v>
      </c>
      <c r="K22" s="216"/>
      <c r="L22" s="209">
        <f t="shared" si="0"/>
        <v>441.94</v>
      </c>
      <c r="M22" s="217"/>
      <c r="N22" s="203">
        <f>ROUND('[3]nómina-22 (2) 3,5%'!N22*1.025/12,2)*12</f>
        <v>5303.28</v>
      </c>
      <c r="O22" s="216"/>
      <c r="P22" s="219" t="s">
        <v>160</v>
      </c>
      <c r="Q22" s="205" t="s">
        <v>143</v>
      </c>
      <c r="R22" s="400"/>
      <c r="S22" s="400"/>
      <c r="T22" s="241" t="s">
        <v>123</v>
      </c>
      <c r="U22" s="211">
        <v>49.59</v>
      </c>
      <c r="V22" s="212">
        <v>30.61</v>
      </c>
      <c r="W22" s="99"/>
    </row>
    <row r="23" spans="1:24" ht="14.45" customHeight="1" x14ac:dyDescent="0.25">
      <c r="A23" s="214">
        <v>21</v>
      </c>
      <c r="B23" s="197">
        <f>ROUND('[3]nómina-22 (2) 3,5%'!B23*1.025,2)</f>
        <v>549.88</v>
      </c>
      <c r="C23" s="209"/>
      <c r="D23" s="215">
        <f>B23*14</f>
        <v>7698.32</v>
      </c>
      <c r="E23" s="216"/>
      <c r="F23" s="197">
        <f>ROUND('[3]nómina-22 (2) 3,5%'!F23*1.025/12,2)*12</f>
        <v>818.16000000000008</v>
      </c>
      <c r="G23" s="217"/>
      <c r="H23" s="209">
        <f t="shared" si="1"/>
        <v>818.16000000000008</v>
      </c>
      <c r="I23" s="218"/>
      <c r="J23" s="202">
        <f t="shared" si="2"/>
        <v>11454.240000000002</v>
      </c>
      <c r="K23" s="216"/>
      <c r="L23" s="209">
        <f t="shared" si="0"/>
        <v>415.58</v>
      </c>
      <c r="M23" s="217"/>
      <c r="N23" s="203">
        <f>ROUND('[3]nómina-22 (2) 3,5%'!N23*1.025/12,2)*12</f>
        <v>4986.96</v>
      </c>
      <c r="O23" s="216"/>
      <c r="P23" s="219" t="s">
        <v>161</v>
      </c>
      <c r="Q23" s="205" t="s">
        <v>143</v>
      </c>
      <c r="R23" s="400"/>
      <c r="S23" s="400"/>
      <c r="T23" s="242" t="s">
        <v>124</v>
      </c>
      <c r="U23" s="211">
        <v>40.44</v>
      </c>
      <c r="V23" s="212">
        <v>29.48</v>
      </c>
      <c r="W23" s="99"/>
    </row>
    <row r="24" spans="1:24" ht="14.45" customHeight="1" x14ac:dyDescent="0.25">
      <c r="A24" s="226">
        <v>21</v>
      </c>
      <c r="B24" s="227">
        <f>B23</f>
        <v>549.88</v>
      </c>
      <c r="C24" s="227"/>
      <c r="D24" s="243">
        <f>D23</f>
        <v>7698.32</v>
      </c>
      <c r="E24" s="228"/>
      <c r="F24" s="197">
        <f>ROUND('[3]nómina-22 (2) 3,5%'!F24*1.025/12,2)*12</f>
        <v>818.16000000000008</v>
      </c>
      <c r="G24" s="229"/>
      <c r="H24" s="227">
        <f t="shared" si="1"/>
        <v>818.16000000000008</v>
      </c>
      <c r="I24" s="230"/>
      <c r="J24" s="243">
        <f t="shared" si="2"/>
        <v>11454.240000000002</v>
      </c>
      <c r="K24" s="228"/>
      <c r="L24" s="209">
        <f t="shared" si="0"/>
        <v>389.22</v>
      </c>
      <c r="M24" s="229"/>
      <c r="N24" s="203">
        <f>ROUND('[3]nómina-22 (2) 3,5%'!N24*1.025/12,2)*12</f>
        <v>4670.6400000000003</v>
      </c>
      <c r="O24" s="228"/>
      <c r="P24" s="231" t="s">
        <v>162</v>
      </c>
      <c r="Q24" s="205" t="s">
        <v>143</v>
      </c>
      <c r="R24" s="400"/>
      <c r="S24" s="400"/>
      <c r="T24" s="244" t="s">
        <v>125</v>
      </c>
      <c r="U24" s="245">
        <v>35.479999999999997</v>
      </c>
      <c r="V24" s="222">
        <v>30.68</v>
      </c>
      <c r="W24" s="246"/>
    </row>
    <row r="25" spans="1:24" ht="14.45" customHeight="1" x14ac:dyDescent="0.25">
      <c r="A25" s="214">
        <v>21</v>
      </c>
      <c r="B25" s="209">
        <f>B24</f>
        <v>549.88</v>
      </c>
      <c r="C25" s="209"/>
      <c r="D25" s="215">
        <f>D23</f>
        <v>7698.32</v>
      </c>
      <c r="E25" s="216"/>
      <c r="F25" s="197">
        <f>ROUND('[3]nómina-22 (2) 3,5%'!F25*1.025/12,2)*12</f>
        <v>818.16000000000008</v>
      </c>
      <c r="G25" s="217"/>
      <c r="H25" s="209">
        <f t="shared" si="1"/>
        <v>818.16000000000008</v>
      </c>
      <c r="I25" s="218"/>
      <c r="J25" s="202">
        <f t="shared" si="2"/>
        <v>11454.240000000002</v>
      </c>
      <c r="K25" s="216"/>
      <c r="L25" s="209">
        <f t="shared" si="0"/>
        <v>415.58</v>
      </c>
      <c r="M25" s="217"/>
      <c r="N25" s="203">
        <f>ROUND('[3]nómina-22 (2) 3,5%'!N25*1.025/12,2)*12</f>
        <v>4986.96</v>
      </c>
      <c r="O25" s="216"/>
      <c r="P25" s="219" t="s">
        <v>163</v>
      </c>
      <c r="Q25" s="205" t="s">
        <v>143</v>
      </c>
      <c r="R25" s="400"/>
      <c r="S25" s="400"/>
      <c r="T25" s="242" t="s">
        <v>128</v>
      </c>
      <c r="U25" s="211">
        <v>30.61</v>
      </c>
      <c r="V25" s="212">
        <v>26.42</v>
      </c>
      <c r="W25" s="99"/>
    </row>
    <row r="26" spans="1:24" ht="14.45" customHeight="1" x14ac:dyDescent="0.25">
      <c r="A26" s="214">
        <v>21</v>
      </c>
      <c r="B26" s="209">
        <f>B23</f>
        <v>549.88</v>
      </c>
      <c r="C26" s="209"/>
      <c r="D26" s="215">
        <f>D23</f>
        <v>7698.32</v>
      </c>
      <c r="E26" s="216"/>
      <c r="F26" s="197">
        <f>ROUND('[3]nómina-22 (2) 3,5%'!F26*1.025/12,2)*12</f>
        <v>866.40000000000009</v>
      </c>
      <c r="G26" s="217"/>
      <c r="H26" s="209">
        <f t="shared" si="1"/>
        <v>866.40000000000009</v>
      </c>
      <c r="I26" s="218"/>
      <c r="J26" s="202">
        <f t="shared" si="2"/>
        <v>12129.600000000002</v>
      </c>
      <c r="K26" s="216"/>
      <c r="L26" s="209">
        <f t="shared" si="0"/>
        <v>389.22</v>
      </c>
      <c r="M26" s="217"/>
      <c r="N26" s="203">
        <f>ROUND('[3]nómina-22 (2) 3,5%'!N26*1.025/12,2)*12</f>
        <v>4670.6400000000003</v>
      </c>
      <c r="O26" s="216"/>
      <c r="P26" s="219" t="s">
        <v>164</v>
      </c>
      <c r="Q26" s="205" t="s">
        <v>143</v>
      </c>
      <c r="R26" s="400"/>
      <c r="S26" s="400"/>
      <c r="T26" s="242" t="s">
        <v>130</v>
      </c>
      <c r="U26" s="211">
        <v>20.84</v>
      </c>
      <c r="V26" s="212">
        <v>20.62</v>
      </c>
      <c r="W26" s="99"/>
    </row>
    <row r="27" spans="1:24" ht="14.45" customHeight="1" thickBot="1" x14ac:dyDescent="0.3">
      <c r="A27" s="214">
        <v>21</v>
      </c>
      <c r="B27" s="209">
        <f>B23</f>
        <v>549.88</v>
      </c>
      <c r="C27" s="209"/>
      <c r="D27" s="215">
        <f>B27*14</f>
        <v>7698.32</v>
      </c>
      <c r="E27" s="216"/>
      <c r="F27" s="197">
        <f>ROUND('[3]nómina-22 (2) 3,5%'!F27*1.025/12,2)*12</f>
        <v>866.40000000000009</v>
      </c>
      <c r="G27" s="217"/>
      <c r="H27" s="209">
        <f t="shared" si="1"/>
        <v>866.40000000000009</v>
      </c>
      <c r="I27" s="218"/>
      <c r="J27" s="202">
        <f t="shared" si="2"/>
        <v>12129.600000000002</v>
      </c>
      <c r="K27" s="216"/>
      <c r="L27" s="209">
        <f t="shared" si="0"/>
        <v>389.22</v>
      </c>
      <c r="M27" s="217"/>
      <c r="N27" s="203">
        <f>ROUND('[3]nómina-22 (2) 3,5%'!N27*1.025/12,2)*12</f>
        <v>4670.6400000000003</v>
      </c>
      <c r="O27" s="216"/>
      <c r="P27" s="219" t="s">
        <v>165</v>
      </c>
      <c r="Q27" s="205" t="s">
        <v>143</v>
      </c>
      <c r="R27" s="400"/>
      <c r="S27" s="400"/>
      <c r="T27" s="247" t="s">
        <v>166</v>
      </c>
      <c r="U27" s="235">
        <v>15.68</v>
      </c>
      <c r="V27" s="236">
        <v>15.68</v>
      </c>
      <c r="W27" s="248"/>
    </row>
    <row r="28" spans="1:24" ht="14.45" customHeight="1" thickTop="1" x14ac:dyDescent="0.25">
      <c r="A28" s="214">
        <v>20</v>
      </c>
      <c r="B28" s="197">
        <f>ROUND('[3]nómina-22 (2) 3,5%'!B28*1.025,2)</f>
        <v>510.79</v>
      </c>
      <c r="C28" s="209"/>
      <c r="D28" s="215">
        <f>B28*14</f>
        <v>7151.06</v>
      </c>
      <c r="E28" s="216"/>
      <c r="F28" s="197">
        <f>ROUND('[3]nómina-22 (2) 3,5%'!F28*1.025/12,2)*12</f>
        <v>956.04</v>
      </c>
      <c r="G28" s="217"/>
      <c r="H28" s="209">
        <f>F28</f>
        <v>956.04</v>
      </c>
      <c r="I28" s="218"/>
      <c r="J28" s="202">
        <f>(F28*12)+(H28*2)</f>
        <v>13384.56</v>
      </c>
      <c r="K28" s="216"/>
      <c r="L28" s="209">
        <f t="shared" si="0"/>
        <v>526.76</v>
      </c>
      <c r="M28" s="217"/>
      <c r="N28" s="203">
        <f>ROUND('[3]nómina-22 (2) 3,5%'!N28*1.025/12,2)*12</f>
        <v>6321.12</v>
      </c>
      <c r="O28" s="216"/>
      <c r="P28" s="219" t="s">
        <v>167</v>
      </c>
      <c r="Q28" s="205" t="s">
        <v>143</v>
      </c>
      <c r="R28" s="400"/>
      <c r="S28" s="400"/>
      <c r="T28" s="207"/>
      <c r="U28" s="207"/>
      <c r="V28" s="189"/>
      <c r="W28" s="98"/>
    </row>
    <row r="29" spans="1:24" ht="14.45" customHeight="1" thickBot="1" x14ac:dyDescent="0.3">
      <c r="A29" s="214">
        <v>20</v>
      </c>
      <c r="B29" s="209">
        <f>B28</f>
        <v>510.79</v>
      </c>
      <c r="C29" s="209"/>
      <c r="D29" s="215">
        <f>D28</f>
        <v>7151.06</v>
      </c>
      <c r="E29" s="216"/>
      <c r="F29" s="197">
        <f>ROUND('[3]nómina-22 (2) 3,5%'!F29*1.025/12,2)*12</f>
        <v>866.40000000000009</v>
      </c>
      <c r="G29" s="217"/>
      <c r="H29" s="209">
        <f t="shared" si="1"/>
        <v>866.40000000000009</v>
      </c>
      <c r="I29" s="218"/>
      <c r="J29" s="202">
        <f t="shared" si="2"/>
        <v>12129.600000000002</v>
      </c>
      <c r="K29" s="216"/>
      <c r="L29" s="209">
        <f t="shared" si="0"/>
        <v>389.22</v>
      </c>
      <c r="M29" s="217"/>
      <c r="N29" s="203">
        <f>ROUND('[3]nómina-22 (2) 3,5%'!N29*1.025/12,2)*12</f>
        <v>4670.6400000000003</v>
      </c>
      <c r="O29" s="216"/>
      <c r="P29" s="219" t="s">
        <v>168</v>
      </c>
      <c r="Q29" s="205" t="s">
        <v>143</v>
      </c>
      <c r="R29" s="400"/>
      <c r="S29" s="400"/>
      <c r="T29" s="249"/>
      <c r="U29" s="249"/>
      <c r="V29" s="249"/>
      <c r="W29" s="250"/>
    </row>
    <row r="30" spans="1:24" ht="14.45" customHeight="1" thickTop="1" thickBot="1" x14ac:dyDescent="0.3">
      <c r="A30" s="214">
        <v>20</v>
      </c>
      <c r="B30" s="209">
        <f>B28</f>
        <v>510.79</v>
      </c>
      <c r="C30" s="209"/>
      <c r="D30" s="215">
        <f>B30*14</f>
        <v>7151.06</v>
      </c>
      <c r="E30" s="216"/>
      <c r="F30" s="197">
        <f>ROUND('[3]nómina-22 (2) 3,5%'!F30*1.025/12,2)*12</f>
        <v>866.40000000000009</v>
      </c>
      <c r="G30" s="217"/>
      <c r="H30" s="209">
        <f t="shared" si="1"/>
        <v>866.40000000000009</v>
      </c>
      <c r="I30" s="218"/>
      <c r="J30" s="202">
        <f>(F30*12)+(H30*2)</f>
        <v>12129.600000000002</v>
      </c>
      <c r="K30" s="216"/>
      <c r="L30" s="209">
        <f t="shared" si="0"/>
        <v>389.22</v>
      </c>
      <c r="M30" s="217"/>
      <c r="N30" s="203">
        <f>ROUND('[3]nómina-22 (2) 3,5%'!N30*1.025/12,2)*12</f>
        <v>4670.6400000000003</v>
      </c>
      <c r="O30" s="216"/>
      <c r="P30" s="219" t="s">
        <v>169</v>
      </c>
      <c r="Q30" s="205" t="s">
        <v>143</v>
      </c>
      <c r="R30" s="400"/>
      <c r="S30" s="400"/>
      <c r="T30" s="482" t="s">
        <v>170</v>
      </c>
      <c r="U30" s="483"/>
      <c r="V30" s="483"/>
      <c r="W30" s="484"/>
      <c r="X30" s="186"/>
    </row>
    <row r="31" spans="1:24" ht="14.45" customHeight="1" x14ac:dyDescent="0.25">
      <c r="A31" s="214">
        <v>20</v>
      </c>
      <c r="B31" s="209">
        <f>B28</f>
        <v>510.79</v>
      </c>
      <c r="C31" s="209"/>
      <c r="D31" s="215">
        <f>D37</f>
        <v>7151.06</v>
      </c>
      <c r="E31" s="216"/>
      <c r="F31" s="197">
        <f>ROUND('[3]nómina-22 (2) 3,5%'!F31*1.025/12,2)*12</f>
        <v>798.59999999999991</v>
      </c>
      <c r="G31" s="217"/>
      <c r="H31" s="209">
        <f t="shared" si="1"/>
        <v>798.59999999999991</v>
      </c>
      <c r="I31" s="218"/>
      <c r="J31" s="202">
        <f t="shared" si="2"/>
        <v>11180.399999999998</v>
      </c>
      <c r="K31" s="216"/>
      <c r="L31" s="209">
        <f t="shared" si="0"/>
        <v>389.22</v>
      </c>
      <c r="M31" s="217"/>
      <c r="N31" s="203">
        <f>ROUND('[3]nómina-22 (2) 3,5%'!N31*1.025/12,2)*12</f>
        <v>4670.6400000000003</v>
      </c>
      <c r="O31" s="216"/>
      <c r="P31" s="219" t="s">
        <v>171</v>
      </c>
      <c r="Q31" s="251" t="s">
        <v>143</v>
      </c>
      <c r="R31" s="400"/>
      <c r="S31" s="400"/>
      <c r="T31" s="252"/>
      <c r="U31" s="253"/>
      <c r="V31" s="253"/>
      <c r="W31" s="254"/>
      <c r="X31" s="186"/>
    </row>
    <row r="32" spans="1:24" s="250" customFormat="1" ht="14.45" customHeight="1" x14ac:dyDescent="0.25">
      <c r="A32" s="214">
        <v>20</v>
      </c>
      <c r="B32" s="209">
        <f>B28</f>
        <v>510.79</v>
      </c>
      <c r="C32" s="209"/>
      <c r="D32" s="215">
        <f>D28</f>
        <v>7151.06</v>
      </c>
      <c r="E32" s="216"/>
      <c r="F32" s="197">
        <f>ROUND('[3]nómina-22 (2) 3,5%'!F32*1.025/12,2)*12</f>
        <v>818.16000000000008</v>
      </c>
      <c r="G32" s="217"/>
      <c r="H32" s="209">
        <f t="shared" si="1"/>
        <v>818.16000000000008</v>
      </c>
      <c r="I32" s="218"/>
      <c r="J32" s="202">
        <f t="shared" si="2"/>
        <v>11454.240000000002</v>
      </c>
      <c r="K32" s="216"/>
      <c r="L32" s="209">
        <f t="shared" si="0"/>
        <v>0</v>
      </c>
      <c r="M32" s="217"/>
      <c r="N32" s="203">
        <f>ROUND('[3]nómina-22 (2) 3,5%'!N32*1.025/12,2)*12</f>
        <v>0</v>
      </c>
      <c r="O32" s="216"/>
      <c r="P32" s="219" t="s">
        <v>172</v>
      </c>
      <c r="Q32" s="205" t="s">
        <v>173</v>
      </c>
      <c r="R32" s="11"/>
      <c r="S32" s="11"/>
      <c r="T32" s="485" t="s">
        <v>123</v>
      </c>
      <c r="U32" s="486"/>
      <c r="V32" s="486"/>
      <c r="W32" s="487"/>
      <c r="X32" s="186"/>
    </row>
    <row r="33" spans="1:24" s="250" customFormat="1" ht="14.45" customHeight="1" x14ac:dyDescent="0.25">
      <c r="A33" s="214">
        <v>20</v>
      </c>
      <c r="B33" s="209">
        <f>B28</f>
        <v>510.79</v>
      </c>
      <c r="C33" s="209"/>
      <c r="D33" s="215">
        <f>D28</f>
        <v>7151.06</v>
      </c>
      <c r="E33" s="216"/>
      <c r="F33" s="197">
        <f>ROUND('[3]nómina-22 (2) 3,5%'!F33*1.025/12,2)*12</f>
        <v>818.16000000000008</v>
      </c>
      <c r="G33" s="217"/>
      <c r="H33" s="209">
        <f t="shared" si="1"/>
        <v>818.16000000000008</v>
      </c>
      <c r="I33" s="218"/>
      <c r="J33" s="202">
        <f t="shared" si="2"/>
        <v>11454.240000000002</v>
      </c>
      <c r="K33" s="216"/>
      <c r="L33" s="209">
        <f t="shared" si="0"/>
        <v>389.22</v>
      </c>
      <c r="M33" s="217"/>
      <c r="N33" s="203">
        <f>ROUND('[3]nómina-22 (2) 3,5%'!N33*1.025/12,2)*12</f>
        <v>4670.6400000000003</v>
      </c>
      <c r="O33" s="216"/>
      <c r="P33" s="219" t="s">
        <v>172</v>
      </c>
      <c r="Q33" s="205" t="s">
        <v>143</v>
      </c>
      <c r="R33" s="11"/>
      <c r="S33" s="11"/>
      <c r="T33" s="255">
        <v>118.04</v>
      </c>
      <c r="U33" s="212"/>
      <c r="V33" s="211">
        <v>51.68</v>
      </c>
      <c r="W33" s="256"/>
      <c r="X33" s="186"/>
    </row>
    <row r="34" spans="1:24" s="250" customFormat="1" ht="14.45" customHeight="1" x14ac:dyDescent="0.25">
      <c r="A34" s="214">
        <v>20</v>
      </c>
      <c r="B34" s="209">
        <f>B28</f>
        <v>510.79</v>
      </c>
      <c r="C34" s="209"/>
      <c r="D34" s="215">
        <f>D28</f>
        <v>7151.06</v>
      </c>
      <c r="E34" s="216"/>
      <c r="F34" s="197">
        <f>ROUND('[3]nómina-22 (2) 3,5%'!F34*1.025/12,2)*12</f>
        <v>724.43999999999994</v>
      </c>
      <c r="G34" s="217"/>
      <c r="H34" s="209">
        <f t="shared" si="1"/>
        <v>724.43999999999994</v>
      </c>
      <c r="I34" s="218"/>
      <c r="J34" s="202">
        <f t="shared" si="2"/>
        <v>10142.159999999998</v>
      </c>
      <c r="K34" s="216"/>
      <c r="L34" s="209">
        <f t="shared" si="0"/>
        <v>0</v>
      </c>
      <c r="M34" s="217"/>
      <c r="N34" s="203">
        <f>ROUND('[3]nómina-22 (2) 3,5%'!N34*1.025/12,2)*12</f>
        <v>0</v>
      </c>
      <c r="O34" s="216"/>
      <c r="P34" s="219" t="s">
        <v>174</v>
      </c>
      <c r="Q34" s="205" t="s">
        <v>173</v>
      </c>
      <c r="R34" s="11"/>
      <c r="S34" s="11"/>
      <c r="T34" s="257" t="s">
        <v>124</v>
      </c>
      <c r="U34" s="258"/>
      <c r="V34" s="258"/>
      <c r="W34" s="259"/>
      <c r="X34" s="186"/>
    </row>
    <row r="35" spans="1:24" s="250" customFormat="1" ht="14.45" customHeight="1" x14ac:dyDescent="0.25">
      <c r="A35" s="214">
        <v>20</v>
      </c>
      <c r="B35" s="197">
        <f>B28</f>
        <v>510.79</v>
      </c>
      <c r="C35" s="209"/>
      <c r="D35" s="215">
        <f>B35*14</f>
        <v>7151.06</v>
      </c>
      <c r="E35" s="216"/>
      <c r="F35" s="197">
        <f>ROUND('[3]nómina-22 (2) 3,5%'!F35*1.025/12,2)*12</f>
        <v>798.59999999999991</v>
      </c>
      <c r="G35" s="217"/>
      <c r="H35" s="209">
        <f t="shared" si="1"/>
        <v>798.59999999999991</v>
      </c>
      <c r="I35" s="218"/>
      <c r="J35" s="202">
        <f t="shared" si="2"/>
        <v>11180.399999999998</v>
      </c>
      <c r="K35" s="216"/>
      <c r="L35" s="209">
        <f t="shared" si="0"/>
        <v>389.22</v>
      </c>
      <c r="M35" s="217"/>
      <c r="N35" s="203">
        <f>ROUND('[3]nómina-22 (2) 3,5%'!N35*1.025/12,2)*12</f>
        <v>4670.6400000000003</v>
      </c>
      <c r="O35" s="216"/>
      <c r="P35" s="219" t="s">
        <v>175</v>
      </c>
      <c r="Q35" s="251" t="s">
        <v>143</v>
      </c>
      <c r="R35" s="11"/>
      <c r="S35" s="11"/>
      <c r="T35" s="255">
        <v>92.9</v>
      </c>
      <c r="U35" s="212"/>
      <c r="V35" s="211">
        <v>40.68</v>
      </c>
      <c r="W35" s="256"/>
      <c r="X35" s="160"/>
    </row>
    <row r="36" spans="1:24" s="250" customFormat="1" ht="14.45" customHeight="1" x14ac:dyDescent="0.25">
      <c r="A36" s="214">
        <v>20</v>
      </c>
      <c r="B36" s="209">
        <f>B28</f>
        <v>510.79</v>
      </c>
      <c r="C36" s="209"/>
      <c r="D36" s="215">
        <f>D35</f>
        <v>7151.06</v>
      </c>
      <c r="E36" s="216"/>
      <c r="F36" s="197">
        <f>ROUND('[3]nómina-22 (2) 3,5%'!F36*1.025/12,2)*12</f>
        <v>798.59999999999991</v>
      </c>
      <c r="G36" s="217"/>
      <c r="H36" s="209">
        <f t="shared" si="1"/>
        <v>798.59999999999991</v>
      </c>
      <c r="I36" s="218"/>
      <c r="J36" s="202">
        <f t="shared" si="2"/>
        <v>11180.399999999998</v>
      </c>
      <c r="K36" s="216"/>
      <c r="L36" s="209">
        <f t="shared" si="0"/>
        <v>0</v>
      </c>
      <c r="M36" s="217"/>
      <c r="N36" s="203">
        <f>ROUND('[3]nómina-22 (2) 3,5%'!N36*1.025/12,2)*12</f>
        <v>0</v>
      </c>
      <c r="O36" s="216"/>
      <c r="P36" s="219" t="s">
        <v>175</v>
      </c>
      <c r="Q36" s="251" t="s">
        <v>173</v>
      </c>
      <c r="R36" s="11"/>
      <c r="S36" s="11"/>
      <c r="T36" s="488" t="s">
        <v>125</v>
      </c>
      <c r="U36" s="489"/>
      <c r="V36" s="489"/>
      <c r="W36" s="490"/>
      <c r="X36" s="160"/>
    </row>
    <row r="37" spans="1:24" ht="14.45" customHeight="1" x14ac:dyDescent="0.25">
      <c r="A37" s="214">
        <v>19</v>
      </c>
      <c r="B37" s="197">
        <f>ROUND('[3]nómina-22 (2) 3,5%'!B37*1.025,2)</f>
        <v>484.72</v>
      </c>
      <c r="C37" s="209"/>
      <c r="D37" s="215">
        <f>D36</f>
        <v>7151.06</v>
      </c>
      <c r="E37" s="216"/>
      <c r="F37" s="197">
        <f>ROUND('[3]nómina-22 (2) 3,5%'!F37*1.025/12,2)*12</f>
        <v>724.43999999999994</v>
      </c>
      <c r="G37" s="217"/>
      <c r="H37" s="209">
        <f>F37</f>
        <v>724.43999999999994</v>
      </c>
      <c r="I37" s="218"/>
      <c r="J37" s="202">
        <f t="shared" si="2"/>
        <v>10142.159999999998</v>
      </c>
      <c r="K37" s="216"/>
      <c r="L37" s="209">
        <f t="shared" si="0"/>
        <v>389.22</v>
      </c>
      <c r="M37" s="217"/>
      <c r="N37" s="203">
        <f>ROUND('[3]nómina-22 (2) 3,5%'!N37*1.025/12,2)*12</f>
        <v>4670.6400000000003</v>
      </c>
      <c r="O37" s="216"/>
      <c r="P37" s="219" t="s">
        <v>176</v>
      </c>
      <c r="Q37" s="251" t="s">
        <v>143</v>
      </c>
      <c r="R37" s="400"/>
      <c r="S37" s="400"/>
      <c r="T37" s="260">
        <v>81.349999999999994</v>
      </c>
      <c r="U37" s="222"/>
      <c r="V37" s="245">
        <v>35.619999999999997</v>
      </c>
      <c r="W37" s="256"/>
    </row>
    <row r="38" spans="1:24" ht="14.45" customHeight="1" x14ac:dyDescent="0.25">
      <c r="A38" s="214">
        <v>19</v>
      </c>
      <c r="B38" s="209">
        <f>B37</f>
        <v>484.72</v>
      </c>
      <c r="C38" s="209"/>
      <c r="D38" s="215">
        <f>D37</f>
        <v>7151.06</v>
      </c>
      <c r="E38" s="216"/>
      <c r="F38" s="197">
        <f>ROUND('[3]nómina-22 (2) 3,5%'!F38*1.025/12,2)*12</f>
        <v>724.43999999999994</v>
      </c>
      <c r="G38" s="217"/>
      <c r="H38" s="209">
        <f>F38</f>
        <v>724.43999999999994</v>
      </c>
      <c r="I38" s="218"/>
      <c r="J38" s="202">
        <f t="shared" si="2"/>
        <v>10142.159999999998</v>
      </c>
      <c r="K38" s="216"/>
      <c r="L38" s="209">
        <f t="shared" si="0"/>
        <v>0</v>
      </c>
      <c r="M38" s="217"/>
      <c r="N38" s="203">
        <f>ROUND('[3]nómina-22 (2) 3,5%'!N38*1.025/12,2)*12</f>
        <v>0</v>
      </c>
      <c r="O38" s="216"/>
      <c r="P38" s="219" t="s">
        <v>176</v>
      </c>
      <c r="Q38" s="251" t="s">
        <v>173</v>
      </c>
      <c r="R38" s="400"/>
      <c r="S38" s="400"/>
      <c r="T38" s="257" t="s">
        <v>128</v>
      </c>
      <c r="U38" s="258"/>
      <c r="V38" s="258"/>
      <c r="W38" s="259"/>
    </row>
    <row r="39" spans="1:24" ht="14.45" customHeight="1" x14ac:dyDescent="0.25">
      <c r="A39" s="214">
        <v>19</v>
      </c>
      <c r="B39" s="209">
        <f>B38</f>
        <v>484.72</v>
      </c>
      <c r="C39" s="209"/>
      <c r="D39" s="215">
        <f>D37</f>
        <v>7151.06</v>
      </c>
      <c r="E39" s="216"/>
      <c r="F39" s="197">
        <f>ROUND('[3]nómina-22 (2) 3,5%'!F39*1.025/12,2)*12</f>
        <v>724.43999999999994</v>
      </c>
      <c r="G39" s="217"/>
      <c r="H39" s="209">
        <f>F39</f>
        <v>724.43999999999994</v>
      </c>
      <c r="I39" s="218"/>
      <c r="J39" s="202">
        <f t="shared" si="2"/>
        <v>10142.159999999998</v>
      </c>
      <c r="K39" s="216"/>
      <c r="L39" s="209">
        <f t="shared" si="0"/>
        <v>0</v>
      </c>
      <c r="M39" s="217"/>
      <c r="N39" s="203">
        <f>ROUND('[3]nómina-22 (2) 3,5%'!N39*1.025/12,2)*12</f>
        <v>0</v>
      </c>
      <c r="O39" s="216"/>
      <c r="P39" s="219" t="s">
        <v>177</v>
      </c>
      <c r="Q39" s="251" t="s">
        <v>173</v>
      </c>
      <c r="R39" s="400"/>
      <c r="S39" s="400"/>
      <c r="T39" s="255">
        <v>71.349999999999994</v>
      </c>
      <c r="U39" s="212"/>
      <c r="V39" s="211">
        <v>31.24</v>
      </c>
      <c r="W39" s="256"/>
    </row>
    <row r="40" spans="1:24" ht="14.45" customHeight="1" x14ac:dyDescent="0.25">
      <c r="A40" s="214">
        <v>19</v>
      </c>
      <c r="B40" s="209">
        <f>B39</f>
        <v>484.72</v>
      </c>
      <c r="C40" s="209"/>
      <c r="D40" s="215">
        <f>D37</f>
        <v>7151.06</v>
      </c>
      <c r="E40" s="216"/>
      <c r="F40" s="197">
        <f>ROUND('[3]nómina-22 (2) 3,5%'!F40*1.025/12,2)*12</f>
        <v>724.43999999999994</v>
      </c>
      <c r="G40" s="217"/>
      <c r="H40" s="209">
        <f>F40</f>
        <v>724.43999999999994</v>
      </c>
      <c r="I40" s="218"/>
      <c r="J40" s="202">
        <f t="shared" si="2"/>
        <v>10142.159999999998</v>
      </c>
      <c r="K40" s="216"/>
      <c r="L40" s="209">
        <f t="shared" si="0"/>
        <v>389.22</v>
      </c>
      <c r="M40" s="217"/>
      <c r="N40" s="203">
        <f>ROUND('[3]nómina-22 (2) 3,5%'!N40*1.025/12,2)*12</f>
        <v>4670.6400000000003</v>
      </c>
      <c r="O40" s="216"/>
      <c r="P40" s="219" t="s">
        <v>177</v>
      </c>
      <c r="Q40" s="251" t="s">
        <v>143</v>
      </c>
      <c r="R40" s="400"/>
      <c r="S40" s="400"/>
      <c r="T40" s="257" t="s">
        <v>130</v>
      </c>
      <c r="U40" s="258"/>
      <c r="V40" s="258"/>
      <c r="W40" s="259"/>
    </row>
    <row r="41" spans="1:24" ht="14.45" customHeight="1" x14ac:dyDescent="0.25">
      <c r="A41" s="214">
        <v>18</v>
      </c>
      <c r="B41" s="197">
        <f>ROUND('[3]nómina-22 (2) 3,5%'!B41*1.025,2)</f>
        <v>458.64</v>
      </c>
      <c r="C41" s="227"/>
      <c r="D41" s="243">
        <f>B41*14</f>
        <v>6420.96</v>
      </c>
      <c r="E41" s="228"/>
      <c r="F41" s="197">
        <f>ROUND('[3]nómina-22 (2) 3,5%'!F41*1.025/12,2)*12</f>
        <v>866.40000000000009</v>
      </c>
      <c r="G41" s="229"/>
      <c r="H41" s="227">
        <f t="shared" si="1"/>
        <v>866.40000000000009</v>
      </c>
      <c r="I41" s="230"/>
      <c r="J41" s="243">
        <f t="shared" si="2"/>
        <v>12129.600000000002</v>
      </c>
      <c r="K41" s="228"/>
      <c r="L41" s="209">
        <f t="shared" si="0"/>
        <v>389.22</v>
      </c>
      <c r="M41" s="229"/>
      <c r="N41" s="203">
        <f>ROUND('[3]nómina-22 (2) 3,5%'!N41*1.025/12,2)*12</f>
        <v>4670.6400000000003</v>
      </c>
      <c r="O41" s="228"/>
      <c r="P41" s="231" t="s">
        <v>165</v>
      </c>
      <c r="Q41" s="205" t="s">
        <v>143</v>
      </c>
      <c r="R41" s="400"/>
      <c r="S41" s="400"/>
      <c r="T41" s="255">
        <v>56.45</v>
      </c>
      <c r="U41" s="212"/>
      <c r="V41" s="211">
        <v>24.72</v>
      </c>
      <c r="W41" s="256"/>
    </row>
    <row r="42" spans="1:24" ht="14.45" customHeight="1" x14ac:dyDescent="0.25">
      <c r="A42" s="214">
        <v>18</v>
      </c>
      <c r="B42" s="227">
        <f>B41</f>
        <v>458.64</v>
      </c>
      <c r="C42" s="227"/>
      <c r="D42" s="243">
        <f>D41</f>
        <v>6420.96</v>
      </c>
      <c r="E42" s="228"/>
      <c r="F42" s="197">
        <f>ROUND('[3]nómina-22 (2) 3,5%'!F42*1.025/12,2)*12</f>
        <v>770.04</v>
      </c>
      <c r="G42" s="229"/>
      <c r="H42" s="227">
        <f t="shared" si="1"/>
        <v>770.04</v>
      </c>
      <c r="I42" s="230"/>
      <c r="J42" s="243">
        <f t="shared" si="2"/>
        <v>10780.56</v>
      </c>
      <c r="K42" s="228"/>
      <c r="L42" s="209">
        <f t="shared" si="0"/>
        <v>0</v>
      </c>
      <c r="M42" s="229"/>
      <c r="N42" s="203">
        <f>ROUND('[3]nómina-22 (2) 3,5%'!N42*1.025/12,2)*12</f>
        <v>0</v>
      </c>
      <c r="O42" s="228"/>
      <c r="P42" s="231" t="s">
        <v>172</v>
      </c>
      <c r="Q42" s="205" t="s">
        <v>173</v>
      </c>
      <c r="R42" s="400"/>
      <c r="S42" s="400"/>
      <c r="T42" s="257" t="s">
        <v>178</v>
      </c>
      <c r="U42" s="258"/>
      <c r="V42" s="258"/>
      <c r="W42" s="259"/>
    </row>
    <row r="43" spans="1:24" ht="14.45" customHeight="1" thickBot="1" x14ac:dyDescent="0.3">
      <c r="A43" s="214">
        <v>18</v>
      </c>
      <c r="B43" s="227">
        <f>B42</f>
        <v>458.64</v>
      </c>
      <c r="C43" s="227"/>
      <c r="D43" s="243">
        <f>D42</f>
        <v>6420.96</v>
      </c>
      <c r="E43" s="228"/>
      <c r="F43" s="197">
        <f>ROUND('[3]nómina-22 (2) 3,5%'!F43*1.025/12,2)*12</f>
        <v>770.04</v>
      </c>
      <c r="G43" s="229"/>
      <c r="H43" s="227">
        <f t="shared" si="1"/>
        <v>770.04</v>
      </c>
      <c r="I43" s="230"/>
      <c r="J43" s="243">
        <f t="shared" si="2"/>
        <v>10780.56</v>
      </c>
      <c r="K43" s="228"/>
      <c r="L43" s="209">
        <f t="shared" si="0"/>
        <v>389.22</v>
      </c>
      <c r="M43" s="229"/>
      <c r="N43" s="203">
        <f>ROUND('[3]nómina-22 (2) 3,5%'!N43*1.025/12,2)*12</f>
        <v>4670.6400000000003</v>
      </c>
      <c r="O43" s="228"/>
      <c r="P43" s="231" t="s">
        <v>172</v>
      </c>
      <c r="Q43" s="205" t="s">
        <v>143</v>
      </c>
      <c r="R43" s="400"/>
      <c r="S43" s="400"/>
      <c r="T43" s="261">
        <v>48.13</v>
      </c>
      <c r="U43" s="236"/>
      <c r="V43" s="235">
        <v>21.07</v>
      </c>
      <c r="W43" s="262"/>
    </row>
    <row r="44" spans="1:24" ht="14.45" customHeight="1" thickTop="1" x14ac:dyDescent="0.25">
      <c r="A44" s="214">
        <v>18</v>
      </c>
      <c r="B44" s="209">
        <f>B43</f>
        <v>458.64</v>
      </c>
      <c r="C44" s="209"/>
      <c r="D44" s="243">
        <f>D43</f>
        <v>6420.96</v>
      </c>
      <c r="E44" s="216"/>
      <c r="F44" s="197">
        <f>ROUND('[3]nómina-22 (2) 3,5%'!F44*1.025/12,2)*12</f>
        <v>798.59999999999991</v>
      </c>
      <c r="G44" s="217"/>
      <c r="H44" s="209">
        <f t="shared" si="1"/>
        <v>798.59999999999991</v>
      </c>
      <c r="I44" s="218"/>
      <c r="J44" s="202">
        <f t="shared" si="2"/>
        <v>11180.399999999998</v>
      </c>
      <c r="K44" s="263"/>
      <c r="L44" s="209">
        <f t="shared" si="0"/>
        <v>389.22</v>
      </c>
      <c r="M44" s="217"/>
      <c r="N44" s="203">
        <f>ROUND('[3]nómina-22 (2) 3,5%'!N44*1.025/12,2)*12</f>
        <v>4670.6400000000003</v>
      </c>
      <c r="O44" s="263"/>
      <c r="P44" s="219" t="s">
        <v>179</v>
      </c>
      <c r="Q44" s="251" t="s">
        <v>143</v>
      </c>
      <c r="R44" s="400"/>
      <c r="S44" s="400"/>
      <c r="T44" s="189"/>
      <c r="U44" s="189"/>
      <c r="V44" s="264"/>
      <c r="W44" s="98"/>
    </row>
    <row r="45" spans="1:24" ht="14.45" customHeight="1" thickBot="1" x14ac:dyDescent="0.3">
      <c r="A45" s="214">
        <v>18</v>
      </c>
      <c r="B45" s="227">
        <f>B44</f>
        <v>458.64</v>
      </c>
      <c r="C45" s="209"/>
      <c r="D45" s="243">
        <f>D44</f>
        <v>6420.96</v>
      </c>
      <c r="E45" s="263"/>
      <c r="F45" s="197">
        <f>ROUND('[3]nómina-22 (2) 3,5%'!F45*1.025/12,2)*12</f>
        <v>798.59999999999991</v>
      </c>
      <c r="G45" s="217"/>
      <c r="H45" s="209">
        <f t="shared" si="1"/>
        <v>798.59999999999991</v>
      </c>
      <c r="I45" s="218"/>
      <c r="J45" s="202">
        <f t="shared" si="2"/>
        <v>11180.399999999998</v>
      </c>
      <c r="K45" s="263"/>
      <c r="L45" s="209">
        <f t="shared" si="0"/>
        <v>389.22</v>
      </c>
      <c r="M45" s="217"/>
      <c r="N45" s="203">
        <f>ROUND('[3]nómina-22 (2) 3,5%'!N45*1.025/12,2)*12</f>
        <v>4670.6400000000003</v>
      </c>
      <c r="O45" s="263"/>
      <c r="P45" s="219" t="s">
        <v>171</v>
      </c>
      <c r="Q45" s="205" t="s">
        <v>143</v>
      </c>
      <c r="R45" s="400"/>
      <c r="S45" s="400"/>
    </row>
    <row r="46" spans="1:24" ht="14.45" customHeight="1" thickTop="1" thickBot="1" x14ac:dyDescent="0.3">
      <c r="A46" s="214">
        <v>17</v>
      </c>
      <c r="B46" s="197">
        <f>ROUND('[3]nómina-22 (2) 3,5%'!B46*1.025,2)</f>
        <v>432.54</v>
      </c>
      <c r="C46" s="209"/>
      <c r="D46" s="215">
        <f>B46*14</f>
        <v>6055.56</v>
      </c>
      <c r="E46" s="216"/>
      <c r="F46" s="197">
        <f>ROUND('[3]nómina-22 (2) 3,5%'!F46*1.025/12,2)*12</f>
        <v>724.43999999999994</v>
      </c>
      <c r="G46" s="217"/>
      <c r="H46" s="209">
        <f>F46</f>
        <v>724.43999999999994</v>
      </c>
      <c r="I46" s="218"/>
      <c r="J46" s="202">
        <f>(F46*12)+(H46*2)</f>
        <v>10142.159999999998</v>
      </c>
      <c r="K46" s="263"/>
      <c r="L46" s="209">
        <f t="shared" si="0"/>
        <v>0</v>
      </c>
      <c r="M46" s="217"/>
      <c r="N46" s="203">
        <f>ROUND('[3]nómina-22 (2) 3,5%'!N46*1.025/12,2)*12</f>
        <v>0</v>
      </c>
      <c r="O46" s="263"/>
      <c r="P46" s="219" t="s">
        <v>180</v>
      </c>
      <c r="Q46" s="205" t="s">
        <v>173</v>
      </c>
      <c r="R46" s="400"/>
      <c r="S46" s="400"/>
      <c r="T46" s="476" t="s">
        <v>181</v>
      </c>
      <c r="U46" s="477"/>
      <c r="V46" s="477"/>
      <c r="W46" s="478"/>
    </row>
    <row r="47" spans="1:24" ht="14.45" customHeight="1" x14ac:dyDescent="0.25">
      <c r="A47" s="214">
        <v>17</v>
      </c>
      <c r="B47" s="209">
        <f t="shared" ref="B47:B52" si="3">B46</f>
        <v>432.54</v>
      </c>
      <c r="C47" s="209"/>
      <c r="D47" s="215">
        <f t="shared" ref="D47:D52" si="4">D46</f>
        <v>6055.56</v>
      </c>
      <c r="E47" s="216"/>
      <c r="F47" s="197">
        <f>ROUND('[3]nómina-22 (2) 3,5%'!F47*1.025/12,2)*12</f>
        <v>818.16000000000008</v>
      </c>
      <c r="G47" s="217"/>
      <c r="H47" s="209">
        <f t="shared" si="1"/>
        <v>818.16000000000008</v>
      </c>
      <c r="I47" s="218"/>
      <c r="J47" s="202">
        <f>(F47*12)+(H47*2)</f>
        <v>11454.240000000002</v>
      </c>
      <c r="K47" s="263"/>
      <c r="L47" s="209">
        <f t="shared" si="0"/>
        <v>0</v>
      </c>
      <c r="M47" s="217"/>
      <c r="N47" s="203">
        <f>ROUND('[3]nómina-22 (2) 3,5%'!N47*1.025/12,2)*12</f>
        <v>0</v>
      </c>
      <c r="O47" s="263"/>
      <c r="P47" s="219" t="s">
        <v>182</v>
      </c>
      <c r="Q47" s="251" t="s">
        <v>173</v>
      </c>
      <c r="R47" s="400"/>
      <c r="S47" s="400"/>
      <c r="T47" s="265"/>
      <c r="U47" s="153"/>
      <c r="V47" s="153"/>
      <c r="W47" s="266"/>
    </row>
    <row r="48" spans="1:24" ht="14.45" customHeight="1" x14ac:dyDescent="0.25">
      <c r="A48" s="214">
        <v>17</v>
      </c>
      <c r="B48" s="209">
        <f t="shared" si="3"/>
        <v>432.54</v>
      </c>
      <c r="C48" s="209"/>
      <c r="D48" s="215">
        <f t="shared" si="4"/>
        <v>6055.56</v>
      </c>
      <c r="E48" s="216"/>
      <c r="F48" s="197">
        <f>ROUND('[3]nómina-22 (2) 3,5%'!F48*1.025/12,2)*12</f>
        <v>724.43999999999994</v>
      </c>
      <c r="G48" s="217"/>
      <c r="H48" s="209">
        <f>F48</f>
        <v>724.43999999999994</v>
      </c>
      <c r="I48" s="218"/>
      <c r="J48" s="202">
        <f t="shared" si="2"/>
        <v>10142.159999999998</v>
      </c>
      <c r="K48" s="263"/>
      <c r="L48" s="209">
        <f t="shared" si="0"/>
        <v>389.22</v>
      </c>
      <c r="M48" s="217"/>
      <c r="N48" s="203">
        <f>ROUND('[3]nómina-22 (2) 3,5%'!N48*1.025/12,2)*12</f>
        <v>4670.6400000000003</v>
      </c>
      <c r="O48" s="263"/>
      <c r="P48" s="219" t="s">
        <v>183</v>
      </c>
      <c r="Q48" s="205" t="s">
        <v>143</v>
      </c>
      <c r="R48" s="400"/>
      <c r="S48" s="400"/>
      <c r="T48" s="252" t="s">
        <v>184</v>
      </c>
      <c r="U48" s="253"/>
      <c r="V48" s="267" t="s">
        <v>197</v>
      </c>
      <c r="W48" s="268"/>
    </row>
    <row r="49" spans="1:24" ht="14.45" customHeight="1" x14ac:dyDescent="0.25">
      <c r="A49" s="214">
        <v>17</v>
      </c>
      <c r="B49" s="209">
        <f t="shared" si="3"/>
        <v>432.54</v>
      </c>
      <c r="C49" s="209"/>
      <c r="D49" s="215">
        <f t="shared" si="4"/>
        <v>6055.56</v>
      </c>
      <c r="E49" s="216"/>
      <c r="F49" s="197">
        <f>ROUND('[3]nómina-22 (2) 3,5%'!F49*1.025/12,2)*12</f>
        <v>798.59999999999991</v>
      </c>
      <c r="G49" s="217"/>
      <c r="H49" s="209">
        <f>F49</f>
        <v>798.59999999999991</v>
      </c>
      <c r="I49" s="218"/>
      <c r="J49" s="202">
        <f>(F49*12)+(H49*2)</f>
        <v>11180.399999999998</v>
      </c>
      <c r="K49" s="263"/>
      <c r="L49" s="209">
        <f t="shared" si="0"/>
        <v>0</v>
      </c>
      <c r="M49" s="217"/>
      <c r="N49" s="203">
        <f>ROUND('[3]nómina-22 (2) 3,5%'!N49*1.025/12,2)*12</f>
        <v>0</v>
      </c>
      <c r="O49" s="263"/>
      <c r="P49" s="219" t="s">
        <v>175</v>
      </c>
      <c r="Q49" s="251" t="s">
        <v>173</v>
      </c>
      <c r="R49" s="400"/>
      <c r="S49" s="400"/>
      <c r="T49" s="269" t="s">
        <v>185</v>
      </c>
      <c r="U49" s="270"/>
      <c r="V49" s="271" t="s">
        <v>198</v>
      </c>
      <c r="W49" s="272"/>
    </row>
    <row r="50" spans="1:24" ht="14.45" customHeight="1" x14ac:dyDescent="0.25">
      <c r="A50" s="214">
        <v>17</v>
      </c>
      <c r="B50" s="209">
        <f t="shared" si="3"/>
        <v>432.54</v>
      </c>
      <c r="C50" s="209"/>
      <c r="D50" s="215">
        <f t="shared" si="4"/>
        <v>6055.56</v>
      </c>
      <c r="E50" s="216"/>
      <c r="F50" s="197">
        <f>ROUND('[3]nómina-22 (2) 3,5%'!F50*1.025/12,2)*12</f>
        <v>798.59999999999991</v>
      </c>
      <c r="G50" s="217"/>
      <c r="H50" s="209">
        <f>F50</f>
        <v>798.59999999999991</v>
      </c>
      <c r="I50" s="218"/>
      <c r="J50" s="202">
        <f t="shared" si="2"/>
        <v>11180.399999999998</v>
      </c>
      <c r="K50" s="263"/>
      <c r="L50" s="209">
        <f t="shared" si="0"/>
        <v>389.22</v>
      </c>
      <c r="M50" s="217"/>
      <c r="N50" s="203">
        <f>ROUND('[3]nómina-22 (2) 3,5%'!N50*1.025/12,2)*12</f>
        <v>4670.6400000000003</v>
      </c>
      <c r="O50" s="263"/>
      <c r="P50" s="219" t="s">
        <v>175</v>
      </c>
      <c r="Q50" s="251" t="s">
        <v>143</v>
      </c>
      <c r="R50" s="400"/>
      <c r="S50" s="400"/>
      <c r="T50" s="269" t="s">
        <v>186</v>
      </c>
      <c r="U50" s="270"/>
      <c r="V50" s="273">
        <v>4495.5</v>
      </c>
      <c r="W50" s="272"/>
    </row>
    <row r="51" spans="1:24" ht="14.45" customHeight="1" thickBot="1" x14ac:dyDescent="0.3">
      <c r="A51" s="214">
        <v>17</v>
      </c>
      <c r="B51" s="209">
        <f t="shared" si="3"/>
        <v>432.54</v>
      </c>
      <c r="C51" s="209"/>
      <c r="D51" s="215">
        <f t="shared" si="4"/>
        <v>6055.56</v>
      </c>
      <c r="E51" s="216"/>
      <c r="F51" s="197">
        <f>ROUND('[3]nómina-22 (2) 3,5%'!F51*1.025/12,2)*12</f>
        <v>724.43999999999994</v>
      </c>
      <c r="G51" s="217"/>
      <c r="H51" s="209">
        <f t="shared" si="1"/>
        <v>724.43999999999994</v>
      </c>
      <c r="I51" s="218"/>
      <c r="J51" s="202">
        <f t="shared" si="2"/>
        <v>10142.159999999998</v>
      </c>
      <c r="K51" s="263"/>
      <c r="L51" s="209">
        <f t="shared" si="0"/>
        <v>0</v>
      </c>
      <c r="M51" s="217"/>
      <c r="N51" s="203">
        <f>ROUND('[3]nómina-22 (2) 3,5%'!N51*1.025/12,2)*12</f>
        <v>0</v>
      </c>
      <c r="O51" s="263"/>
      <c r="P51" s="219" t="s">
        <v>176</v>
      </c>
      <c r="Q51" s="205" t="s">
        <v>173</v>
      </c>
      <c r="R51" s="400"/>
      <c r="S51" s="400"/>
      <c r="T51" s="274" t="s">
        <v>186</v>
      </c>
      <c r="U51" s="275"/>
      <c r="V51" s="276">
        <v>0</v>
      </c>
      <c r="W51" s="101"/>
    </row>
    <row r="52" spans="1:24" ht="14.45" customHeight="1" thickTop="1" thickBot="1" x14ac:dyDescent="0.3">
      <c r="A52" s="214">
        <v>17</v>
      </c>
      <c r="B52" s="209">
        <f t="shared" si="3"/>
        <v>432.54</v>
      </c>
      <c r="C52" s="209"/>
      <c r="D52" s="215">
        <f t="shared" si="4"/>
        <v>6055.56</v>
      </c>
      <c r="E52" s="216"/>
      <c r="F52" s="197">
        <f>ROUND('[3]nómina-22 (2) 3,5%'!F52*1.025/12,2)*12</f>
        <v>724.43999999999994</v>
      </c>
      <c r="G52" s="217"/>
      <c r="H52" s="209">
        <f t="shared" si="1"/>
        <v>724.43999999999994</v>
      </c>
      <c r="I52" s="218"/>
      <c r="J52" s="202">
        <f t="shared" si="2"/>
        <v>10142.159999999998</v>
      </c>
      <c r="K52" s="263"/>
      <c r="L52" s="209">
        <f t="shared" si="0"/>
        <v>389.22</v>
      </c>
      <c r="M52" s="217"/>
      <c r="N52" s="203">
        <f>ROUND('[3]nómina-22 (2) 3,5%'!N52*1.025/12,2)*12</f>
        <v>4670.6400000000003</v>
      </c>
      <c r="O52" s="263"/>
      <c r="P52" s="219" t="s">
        <v>176</v>
      </c>
      <c r="Q52" s="205" t="s">
        <v>143</v>
      </c>
      <c r="R52" s="400"/>
      <c r="S52" s="400"/>
      <c r="T52" s="189"/>
      <c r="U52" s="189"/>
      <c r="V52" s="189"/>
      <c r="X52" s="186"/>
    </row>
    <row r="53" spans="1:24" ht="14.45" customHeight="1" thickTop="1" thickBot="1" x14ac:dyDescent="0.3">
      <c r="A53" s="214">
        <v>15</v>
      </c>
      <c r="B53" s="197">
        <f>ROUND('[3]nómina-22 (2) 3,5%'!B53*1.025,2)</f>
        <v>380.39</v>
      </c>
      <c r="C53" s="209"/>
      <c r="D53" s="215">
        <f>B53*14</f>
        <v>5325.46</v>
      </c>
      <c r="E53" s="216"/>
      <c r="F53" s="197">
        <f>ROUND('[3]nómina-22 (2) 3,5%'!F53*1.025/12,2)*12</f>
        <v>724.43999999999994</v>
      </c>
      <c r="G53" s="217"/>
      <c r="H53" s="209">
        <f t="shared" si="1"/>
        <v>724.43999999999994</v>
      </c>
      <c r="I53" s="218"/>
      <c r="J53" s="202">
        <f t="shared" si="2"/>
        <v>10142.159999999998</v>
      </c>
      <c r="K53" s="263"/>
      <c r="L53" s="209">
        <f t="shared" si="0"/>
        <v>389.22</v>
      </c>
      <c r="M53" s="229"/>
      <c r="N53" s="203">
        <f>ROUND('[3]nómina-22 (2) 3,5%'!N53*1.025/12,2)*12</f>
        <v>4670.6400000000003</v>
      </c>
      <c r="O53" s="263"/>
      <c r="P53" s="219" t="s">
        <v>176</v>
      </c>
      <c r="Q53" s="205" t="s">
        <v>143</v>
      </c>
      <c r="R53" s="400"/>
      <c r="S53" s="400"/>
      <c r="T53" s="277" t="s">
        <v>187</v>
      </c>
      <c r="U53" s="278"/>
      <c r="V53" s="278">
        <f>ROUND('[3]nómina-22 (2) 3,5%'!V53*1.025/12,2)*12</f>
        <v>4670.6400000000003</v>
      </c>
      <c r="W53" s="279"/>
    </row>
    <row r="54" spans="1:24" s="250" customFormat="1" ht="14.45" customHeight="1" thickTop="1" x14ac:dyDescent="0.25">
      <c r="A54" s="214">
        <v>15</v>
      </c>
      <c r="B54" s="209">
        <f>B53</f>
        <v>380.39</v>
      </c>
      <c r="C54" s="209"/>
      <c r="D54" s="215">
        <f>D53</f>
        <v>5325.46</v>
      </c>
      <c r="E54" s="216"/>
      <c r="F54" s="197">
        <f>ROUND('[3]nómina-22 (2) 3,5%'!F54*1.025/12,2)*12</f>
        <v>724.43999999999994</v>
      </c>
      <c r="G54" s="217"/>
      <c r="H54" s="209">
        <f t="shared" si="1"/>
        <v>724.43999999999994</v>
      </c>
      <c r="I54" s="218"/>
      <c r="J54" s="202">
        <f t="shared" si="2"/>
        <v>10142.159999999998</v>
      </c>
      <c r="K54" s="263"/>
      <c r="L54" s="209">
        <f t="shared" si="0"/>
        <v>0</v>
      </c>
      <c r="M54" s="229"/>
      <c r="N54" s="203">
        <f>ROUND('[3]nómina-22 (2) 3,5%'!N54*1.025/12,2)*12</f>
        <v>0</v>
      </c>
      <c r="O54" s="263"/>
      <c r="P54" s="219" t="s">
        <v>176</v>
      </c>
      <c r="Q54" s="205" t="s">
        <v>173</v>
      </c>
      <c r="R54" s="11"/>
      <c r="S54" s="11"/>
      <c r="T54" s="160"/>
    </row>
    <row r="55" spans="1:24" ht="14.45" customHeight="1" x14ac:dyDescent="0.25">
      <c r="A55" s="281"/>
      <c r="B55" s="188"/>
      <c r="C55" s="188"/>
      <c r="D55" s="189"/>
      <c r="E55" s="98"/>
      <c r="F55" s="188"/>
      <c r="G55" s="192"/>
      <c r="H55" s="188"/>
      <c r="I55" s="192"/>
      <c r="J55" s="189"/>
      <c r="K55" s="98"/>
      <c r="L55" s="188"/>
      <c r="M55" s="192"/>
      <c r="N55" s="189"/>
      <c r="O55" s="98"/>
      <c r="P55" s="98"/>
      <c r="Q55" s="98"/>
      <c r="R55" s="400"/>
      <c r="S55" s="400"/>
      <c r="T55" s="160"/>
      <c r="U55" s="98"/>
      <c r="V55"/>
      <c r="X55"/>
    </row>
  </sheetData>
  <mergeCells count="13">
    <mergeCell ref="T46:W46"/>
    <mergeCell ref="T12:W12"/>
    <mergeCell ref="T14:W14"/>
    <mergeCell ref="T16:W16"/>
    <mergeCell ref="T30:W30"/>
    <mergeCell ref="T32:W32"/>
    <mergeCell ref="T36:W36"/>
    <mergeCell ref="T10:W10"/>
    <mergeCell ref="B3:E3"/>
    <mergeCell ref="F3:K3"/>
    <mergeCell ref="B4:C4"/>
    <mergeCell ref="D4:E4"/>
    <mergeCell ref="T8:W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PDI Laboral</vt:lpstr>
      <vt:lpstr>PDI Funcionario</vt:lpstr>
      <vt:lpstr>PDI INEF</vt:lpstr>
      <vt:lpstr>PAS Laboral</vt:lpstr>
      <vt:lpstr>PAS Funcionario</vt:lpstr>
      <vt:lpstr>'PDI INEF'!Área_de_impresión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antonio.tunon</dc:creator>
  <cp:lastModifiedBy>mariajesus.carrasco</cp:lastModifiedBy>
  <cp:lastPrinted>2023-02-24T07:48:25Z</cp:lastPrinted>
  <dcterms:created xsi:type="dcterms:W3CDTF">2022-01-14T11:28:12Z</dcterms:created>
  <dcterms:modified xsi:type="dcterms:W3CDTF">2023-02-24T07:48:32Z</dcterms:modified>
</cp:coreProperties>
</file>