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13_ncr:1_{8AFBF6B3-2031-432C-B4CD-C600483BBE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16" sheetId="2" r:id="rId1"/>
  </sheets>
  <definedNames>
    <definedName name="_xlnm._FilterDatabase" localSheetId="0" hidden="1">'CUADRO 16'!$A$2:$E$2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4" i="2" l="1"/>
  <c r="E395" i="2"/>
  <c r="C256" i="2" l="1"/>
  <c r="E217" i="2"/>
  <c r="E218" i="2"/>
  <c r="B405" i="2"/>
  <c r="B415" i="2"/>
  <c r="B193" i="2" l="1"/>
  <c r="B25" i="2"/>
  <c r="B220" i="2" s="1"/>
  <c r="B416" i="2" s="1"/>
  <c r="C410" i="2" l="1"/>
  <c r="C414" i="2" s="1"/>
  <c r="C406" i="2"/>
  <c r="C409" i="2" s="1"/>
  <c r="C401" i="2"/>
  <c r="C396" i="2"/>
  <c r="C245" i="2"/>
  <c r="C231" i="2"/>
  <c r="C224" i="2"/>
  <c r="C221" i="2"/>
  <c r="C217" i="2"/>
  <c r="C195" i="2"/>
  <c r="C186" i="2"/>
  <c r="C182" i="2"/>
  <c r="C178" i="2"/>
  <c r="C125" i="2"/>
  <c r="D125" i="2" s="1"/>
  <c r="C56" i="2"/>
  <c r="C40" i="2"/>
  <c r="C26" i="2"/>
  <c r="C17" i="2"/>
  <c r="C14" i="2"/>
  <c r="C11" i="2"/>
  <c r="C6" i="2"/>
  <c r="C3" i="2"/>
  <c r="C25" i="2" l="1"/>
  <c r="C219" i="2"/>
  <c r="C404" i="2"/>
  <c r="C395" i="2"/>
  <c r="C405" i="2" s="1"/>
  <c r="C193" i="2"/>
  <c r="C181" i="2"/>
  <c r="C415" i="2"/>
  <c r="D331" i="2"/>
  <c r="E331" i="2" s="1"/>
  <c r="D332" i="2"/>
  <c r="E332" i="2" s="1"/>
  <c r="D333" i="2"/>
  <c r="E333" i="2" s="1"/>
  <c r="D334" i="2"/>
  <c r="E334" i="2" s="1"/>
  <c r="D335" i="2"/>
  <c r="E335" i="2" s="1"/>
  <c r="D336" i="2"/>
  <c r="D337" i="2"/>
  <c r="E337" i="2" s="1"/>
  <c r="D338" i="2"/>
  <c r="E338" i="2" s="1"/>
  <c r="D339" i="2"/>
  <c r="E339" i="2" s="1"/>
  <c r="D340" i="2"/>
  <c r="E340" i="2" s="1"/>
  <c r="D341" i="2"/>
  <c r="E341" i="2" s="1"/>
  <c r="D342" i="2"/>
  <c r="E342" i="2" s="1"/>
  <c r="D343" i="2"/>
  <c r="D344" i="2"/>
  <c r="E344" i="2" s="1"/>
  <c r="D345" i="2"/>
  <c r="E345" i="2" s="1"/>
  <c r="D346" i="2"/>
  <c r="E346" i="2" s="1"/>
  <c r="D347" i="2"/>
  <c r="E347" i="2" s="1"/>
  <c r="D348" i="2"/>
  <c r="E348" i="2" s="1"/>
  <c r="D349" i="2"/>
  <c r="E349" i="2" s="1"/>
  <c r="D350" i="2"/>
  <c r="E350" i="2" s="1"/>
  <c r="D351" i="2"/>
  <c r="E351" i="2" s="1"/>
  <c r="D352" i="2"/>
  <c r="D353" i="2"/>
  <c r="E353" i="2" s="1"/>
  <c r="D354" i="2"/>
  <c r="E354" i="2" s="1"/>
  <c r="D355" i="2"/>
  <c r="E355" i="2" s="1"/>
  <c r="D356" i="2"/>
  <c r="D357" i="2"/>
  <c r="E357" i="2" s="1"/>
  <c r="D358" i="2"/>
  <c r="E358" i="2" s="1"/>
  <c r="D359" i="2"/>
  <c r="E359" i="2" s="1"/>
  <c r="D360" i="2"/>
  <c r="E360" i="2" s="1"/>
  <c r="D361" i="2"/>
  <c r="E361" i="2" s="1"/>
  <c r="D362" i="2"/>
  <c r="E362" i="2" s="1"/>
  <c r="D363" i="2"/>
  <c r="E363" i="2" s="1"/>
  <c r="D364" i="2"/>
  <c r="E364" i="2" s="1"/>
  <c r="D365" i="2"/>
  <c r="E365" i="2" s="1"/>
  <c r="D366" i="2"/>
  <c r="E366" i="2" s="1"/>
  <c r="D367" i="2"/>
  <c r="E367" i="2" s="1"/>
  <c r="D368" i="2"/>
  <c r="E368" i="2" s="1"/>
  <c r="D369" i="2"/>
  <c r="E369" i="2" s="1"/>
  <c r="D370" i="2"/>
  <c r="E370" i="2" s="1"/>
  <c r="D371" i="2"/>
  <c r="D372" i="2"/>
  <c r="D374" i="2"/>
  <c r="E374" i="2" s="1"/>
  <c r="D375" i="2"/>
  <c r="E375" i="2" s="1"/>
  <c r="D376" i="2"/>
  <c r="E376" i="2" s="1"/>
  <c r="D377" i="2"/>
  <c r="E377" i="2" s="1"/>
  <c r="D378" i="2"/>
  <c r="D379" i="2"/>
  <c r="E379" i="2" s="1"/>
  <c r="D380" i="2"/>
  <c r="E380" i="2" s="1"/>
  <c r="D381" i="2"/>
  <c r="E381" i="2" s="1"/>
  <c r="D382" i="2"/>
  <c r="E382" i="2" s="1"/>
  <c r="D383" i="2"/>
  <c r="D384" i="2"/>
  <c r="D385" i="2"/>
  <c r="D386" i="2"/>
  <c r="D387" i="2"/>
  <c r="D388" i="2"/>
  <c r="E388" i="2" s="1"/>
  <c r="D389" i="2"/>
  <c r="D390" i="2"/>
  <c r="E390" i="2" s="1"/>
  <c r="D391" i="2"/>
  <c r="D392" i="2"/>
  <c r="D317" i="2"/>
  <c r="D279" i="2"/>
  <c r="D280" i="2"/>
  <c r="D278" i="2"/>
  <c r="C220" i="2" l="1"/>
  <c r="C416" i="2"/>
  <c r="D308" i="2"/>
  <c r="E308" i="2" s="1"/>
  <c r="O248" i="2"/>
  <c r="D201" i="2"/>
  <c r="E201" i="2" s="1"/>
  <c r="D128" i="2" l="1"/>
  <c r="D87" i="2" l="1"/>
  <c r="D76" i="2"/>
  <c r="E76" i="2" s="1"/>
  <c r="D117" i="2" l="1"/>
  <c r="E117" i="2" s="1"/>
  <c r="D329" i="2"/>
  <c r="E329" i="2" s="1"/>
  <c r="D297" i="2"/>
  <c r="E297" i="2" s="1"/>
  <c r="D223" i="2" l="1"/>
  <c r="E223" i="2" s="1"/>
  <c r="D216" i="2"/>
  <c r="E216" i="2" s="1"/>
  <c r="D215" i="2"/>
  <c r="E215" i="2" s="1"/>
  <c r="D180" i="2" l="1"/>
  <c r="E180" i="2" s="1"/>
  <c r="D177" i="2"/>
  <c r="E177" i="2" s="1"/>
  <c r="D176" i="2"/>
  <c r="E176" i="2" s="1"/>
  <c r="D175" i="2"/>
  <c r="E175" i="2" s="1"/>
  <c r="D173" i="2"/>
  <c r="E173" i="2" s="1"/>
  <c r="D156" i="2"/>
  <c r="E156" i="2" s="1"/>
  <c r="D141" i="2"/>
  <c r="E141" i="2" s="1"/>
  <c r="D140" i="2"/>
  <c r="E140" i="2" s="1"/>
  <c r="F221" i="2" l="1"/>
  <c r="D111" i="2"/>
  <c r="E111" i="2" s="1"/>
  <c r="D110" i="2"/>
  <c r="E110" i="2" s="1"/>
  <c r="D109" i="2"/>
  <c r="E109" i="2" s="1"/>
  <c r="D230" i="2" l="1"/>
  <c r="D229" i="2"/>
  <c r="D272" i="2" l="1"/>
  <c r="E272" i="2" s="1"/>
  <c r="D273" i="2"/>
  <c r="E273" i="2" s="1"/>
  <c r="D274" i="2"/>
  <c r="E274" i="2" s="1"/>
  <c r="D275" i="2"/>
  <c r="E275" i="2" s="1"/>
  <c r="D276" i="2"/>
  <c r="E276" i="2" s="1"/>
  <c r="D277" i="2"/>
  <c r="E277" i="2" s="1"/>
  <c r="D281" i="2"/>
  <c r="E281" i="2" s="1"/>
  <c r="D282" i="2"/>
  <c r="E282" i="2" s="1"/>
  <c r="D283" i="2"/>
  <c r="E283" i="2" s="1"/>
  <c r="D284" i="2"/>
  <c r="E284" i="2" s="1"/>
  <c r="D285" i="2"/>
  <c r="E285" i="2" s="1"/>
  <c r="D286" i="2"/>
  <c r="E286" i="2" s="1"/>
  <c r="D287" i="2"/>
  <c r="E287" i="2" s="1"/>
  <c r="D288" i="2"/>
  <c r="E288" i="2" s="1"/>
  <c r="D289" i="2"/>
  <c r="E289" i="2" s="1"/>
  <c r="D290" i="2"/>
  <c r="E290" i="2" s="1"/>
  <c r="D227" i="2" l="1"/>
  <c r="D36" i="2" l="1"/>
  <c r="E36" i="2" s="1"/>
  <c r="F231" i="2" l="1"/>
  <c r="D200" i="2"/>
  <c r="E200" i="2" s="1"/>
  <c r="D130" i="2"/>
  <c r="D413" i="2"/>
  <c r="D397" i="2"/>
  <c r="E397" i="2" s="1"/>
  <c r="D214" i="2"/>
  <c r="E214" i="2" s="1"/>
  <c r="D171" i="2"/>
  <c r="D159" i="2"/>
  <c r="E159" i="2" s="1"/>
  <c r="D144" i="2"/>
  <c r="D89" i="2" l="1"/>
  <c r="E89" i="2" s="1"/>
  <c r="D88" i="2"/>
  <c r="E88" i="2" s="1"/>
  <c r="D57" i="2"/>
  <c r="D412" i="2" l="1"/>
  <c r="E412" i="2" s="1"/>
  <c r="D411" i="2"/>
  <c r="D408" i="2"/>
  <c r="E408" i="2" s="1"/>
  <c r="D407" i="2"/>
  <c r="E407" i="2" s="1"/>
  <c r="D406" i="2"/>
  <c r="E406" i="2" s="1"/>
  <c r="D403" i="2"/>
  <c r="E403" i="2" s="1"/>
  <c r="D402" i="2"/>
  <c r="D401" i="2"/>
  <c r="D400" i="2"/>
  <c r="D399" i="2"/>
  <c r="E399" i="2" s="1"/>
  <c r="D398" i="2"/>
  <c r="D396" i="2"/>
  <c r="E396" i="2" s="1"/>
  <c r="D394" i="2"/>
  <c r="D393" i="2"/>
  <c r="E393" i="2" s="1"/>
  <c r="D330" i="2"/>
  <c r="E330" i="2" s="1"/>
  <c r="D328" i="2"/>
  <c r="E328" i="2" s="1"/>
  <c r="D327" i="2"/>
  <c r="E327" i="2" s="1"/>
  <c r="D326" i="2"/>
  <c r="E326" i="2" s="1"/>
  <c r="D325" i="2"/>
  <c r="E325" i="2" s="1"/>
  <c r="D324" i="2"/>
  <c r="E324" i="2" s="1"/>
  <c r="D323" i="2"/>
  <c r="D322" i="2"/>
  <c r="E322" i="2" s="1"/>
  <c r="D321" i="2"/>
  <c r="E321" i="2" s="1"/>
  <c r="D320" i="2"/>
  <c r="E320" i="2" s="1"/>
  <c r="D319" i="2"/>
  <c r="E319" i="2" s="1"/>
  <c r="D316" i="2"/>
  <c r="E316" i="2" s="1"/>
  <c r="D315" i="2"/>
  <c r="E315" i="2" s="1"/>
  <c r="D314" i="2"/>
  <c r="E314" i="2" s="1"/>
  <c r="D313" i="2"/>
  <c r="E313" i="2" s="1"/>
  <c r="D312" i="2"/>
  <c r="E312" i="2" s="1"/>
  <c r="D311" i="2"/>
  <c r="E311" i="2" s="1"/>
  <c r="D310" i="2"/>
  <c r="D309" i="2"/>
  <c r="D307" i="2"/>
  <c r="E307" i="2" s="1"/>
  <c r="D306" i="2"/>
  <c r="E306" i="2" s="1"/>
  <c r="D305" i="2"/>
  <c r="E305" i="2" s="1"/>
  <c r="D304" i="2"/>
  <c r="D303" i="2"/>
  <c r="E303" i="2" s="1"/>
  <c r="D302" i="2"/>
  <c r="E302" i="2" s="1"/>
  <c r="D301" i="2"/>
  <c r="E301" i="2" s="1"/>
  <c r="D300" i="2"/>
  <c r="E300" i="2" s="1"/>
  <c r="D299" i="2"/>
  <c r="E299" i="2" s="1"/>
  <c r="D298" i="2"/>
  <c r="E298" i="2" s="1"/>
  <c r="D296" i="2"/>
  <c r="E296" i="2" s="1"/>
  <c r="D295" i="2"/>
  <c r="E295" i="2" s="1"/>
  <c r="D294" i="2"/>
  <c r="E294" i="2" s="1"/>
  <c r="D293" i="2"/>
  <c r="E293" i="2" s="1"/>
  <c r="D292" i="2"/>
  <c r="E292" i="2" s="1"/>
  <c r="D291" i="2"/>
  <c r="E291" i="2" s="1"/>
  <c r="D271" i="2"/>
  <c r="E271" i="2" s="1"/>
  <c r="D270" i="2"/>
  <c r="E270" i="2" s="1"/>
  <c r="D269" i="2"/>
  <c r="E269" i="2" s="1"/>
  <c r="D268" i="2"/>
  <c r="E268" i="2" s="1"/>
  <c r="D267" i="2"/>
  <c r="E267" i="2" s="1"/>
  <c r="D266" i="2"/>
  <c r="E266" i="2" s="1"/>
  <c r="D265" i="2"/>
  <c r="E265" i="2" s="1"/>
  <c r="D264" i="2"/>
  <c r="E264" i="2" s="1"/>
  <c r="D263" i="2"/>
  <c r="E263" i="2" s="1"/>
  <c r="D262" i="2"/>
  <c r="E262" i="2" s="1"/>
  <c r="D261" i="2"/>
  <c r="D260" i="2"/>
  <c r="D259" i="2"/>
  <c r="D258" i="2"/>
  <c r="D257" i="2"/>
  <c r="D254" i="2"/>
  <c r="D253" i="2"/>
  <c r="D252" i="2"/>
  <c r="E252" i="2" s="1"/>
  <c r="D251" i="2"/>
  <c r="E251" i="2" s="1"/>
  <c r="D250" i="2"/>
  <c r="D249" i="2"/>
  <c r="E249" i="2" s="1"/>
  <c r="D248" i="2"/>
  <c r="E248" i="2" s="1"/>
  <c r="D247" i="2"/>
  <c r="E247" i="2" s="1"/>
  <c r="D246" i="2"/>
  <c r="E246" i="2" s="1"/>
  <c r="D245" i="2"/>
  <c r="E245" i="2" s="1"/>
  <c r="D244" i="2"/>
  <c r="D243" i="2"/>
  <c r="E243" i="2" s="1"/>
  <c r="D242" i="2"/>
  <c r="D241" i="2"/>
  <c r="E241" i="2" s="1"/>
  <c r="D240" i="2"/>
  <c r="E240" i="2" s="1"/>
  <c r="D239" i="2"/>
  <c r="E239" i="2" s="1"/>
  <c r="D238" i="2"/>
  <c r="E238" i="2" s="1"/>
  <c r="D237" i="2"/>
  <c r="E237" i="2" s="1"/>
  <c r="D236" i="2"/>
  <c r="E236" i="2" s="1"/>
  <c r="D235" i="2"/>
  <c r="E235" i="2" s="1"/>
  <c r="D234" i="2"/>
  <c r="E234" i="2" s="1"/>
  <c r="D233" i="2"/>
  <c r="E233" i="2" s="1"/>
  <c r="D232" i="2"/>
  <c r="E232" i="2" s="1"/>
  <c r="D231" i="2"/>
  <c r="E231" i="2" s="1"/>
  <c r="E229" i="2"/>
  <c r="D228" i="2"/>
  <c r="E228" i="2" s="1"/>
  <c r="D226" i="2"/>
  <c r="D222" i="2"/>
  <c r="E222" i="2" s="1"/>
  <c r="D221" i="2"/>
  <c r="E221" i="2" s="1"/>
  <c r="D218" i="2"/>
  <c r="D213" i="2"/>
  <c r="E213" i="2" s="1"/>
  <c r="D212" i="2"/>
  <c r="E212" i="2" s="1"/>
  <c r="D211" i="2"/>
  <c r="E211" i="2" s="1"/>
  <c r="D210" i="2"/>
  <c r="E210" i="2" s="1"/>
  <c r="D209" i="2"/>
  <c r="D208" i="2"/>
  <c r="E208" i="2" s="1"/>
  <c r="D207" i="2"/>
  <c r="E207" i="2" s="1"/>
  <c r="D206" i="2"/>
  <c r="E206" i="2" s="1"/>
  <c r="D205" i="2"/>
  <c r="E205" i="2" s="1"/>
  <c r="D204" i="2"/>
  <c r="E204" i="2" s="1"/>
  <c r="D203" i="2"/>
  <c r="E203" i="2" s="1"/>
  <c r="D202" i="2"/>
  <c r="E202" i="2" s="1"/>
  <c r="D199" i="2"/>
  <c r="E199" i="2" s="1"/>
  <c r="D198" i="2"/>
  <c r="E198" i="2" s="1"/>
  <c r="D197" i="2"/>
  <c r="E197" i="2" s="1"/>
  <c r="D196" i="2"/>
  <c r="E196" i="2" s="1"/>
  <c r="D195" i="2"/>
  <c r="E195" i="2" s="1"/>
  <c r="D192" i="2"/>
  <c r="E192" i="2" s="1"/>
  <c r="D191" i="2"/>
  <c r="E191" i="2" s="1"/>
  <c r="D190" i="2"/>
  <c r="E190" i="2" s="1"/>
  <c r="D189" i="2"/>
  <c r="E189" i="2" s="1"/>
  <c r="D188" i="2"/>
  <c r="D187" i="2"/>
  <c r="D185" i="2"/>
  <c r="D184" i="2"/>
  <c r="E184" i="2" s="1"/>
  <c r="D183" i="2"/>
  <c r="D182" i="2"/>
  <c r="E182" i="2" s="1"/>
  <c r="D179" i="2"/>
  <c r="E179" i="2" s="1"/>
  <c r="D174" i="2"/>
  <c r="E174" i="2" s="1"/>
  <c r="D172" i="2"/>
  <c r="D170" i="2"/>
  <c r="E170" i="2" s="1"/>
  <c r="D169" i="2"/>
  <c r="E169" i="2" s="1"/>
  <c r="D168" i="2"/>
  <c r="E168" i="2" s="1"/>
  <c r="D167" i="2"/>
  <c r="E167" i="2" s="1"/>
  <c r="D166" i="2"/>
  <c r="D165" i="2"/>
  <c r="E165" i="2" s="1"/>
  <c r="D164" i="2"/>
  <c r="E164" i="2" s="1"/>
  <c r="D163" i="2"/>
  <c r="E163" i="2" s="1"/>
  <c r="D162" i="2"/>
  <c r="E162" i="2" s="1"/>
  <c r="D161" i="2"/>
  <c r="D160" i="2"/>
  <c r="E160" i="2" s="1"/>
  <c r="D158" i="2"/>
  <c r="E158" i="2" s="1"/>
  <c r="D157" i="2"/>
  <c r="E157" i="2" s="1"/>
  <c r="D155" i="2"/>
  <c r="E155" i="2" s="1"/>
  <c r="D154" i="2"/>
  <c r="D153" i="2"/>
  <c r="E153" i="2" s="1"/>
  <c r="D152" i="2"/>
  <c r="E152" i="2" s="1"/>
  <c r="D151" i="2"/>
  <c r="E151" i="2" s="1"/>
  <c r="D150" i="2"/>
  <c r="E150" i="2" s="1"/>
  <c r="D149" i="2"/>
  <c r="E149" i="2" s="1"/>
  <c r="D148" i="2"/>
  <c r="E148" i="2" s="1"/>
  <c r="D147" i="2"/>
  <c r="D146" i="2"/>
  <c r="D145" i="2"/>
  <c r="E145" i="2" s="1"/>
  <c r="D143" i="2"/>
  <c r="E143" i="2" s="1"/>
  <c r="D142" i="2"/>
  <c r="D139" i="2"/>
  <c r="E139" i="2" s="1"/>
  <c r="D138" i="2"/>
  <c r="D137" i="2"/>
  <c r="E137" i="2" s="1"/>
  <c r="D136" i="2"/>
  <c r="E136" i="2" s="1"/>
  <c r="D135" i="2"/>
  <c r="E135" i="2" s="1"/>
  <c r="D134" i="2"/>
  <c r="E134" i="2" s="1"/>
  <c r="D133" i="2"/>
  <c r="E133" i="2" s="1"/>
  <c r="D132" i="2"/>
  <c r="E132" i="2" s="1"/>
  <c r="D131" i="2"/>
  <c r="D129" i="2"/>
  <c r="E129" i="2" s="1"/>
  <c r="D127" i="2"/>
  <c r="E127" i="2" s="1"/>
  <c r="D126" i="2"/>
  <c r="E125" i="2"/>
  <c r="D123" i="2"/>
  <c r="E123" i="2" s="1"/>
  <c r="D122" i="2"/>
  <c r="E122" i="2" s="1"/>
  <c r="D121" i="2"/>
  <c r="E121" i="2" s="1"/>
  <c r="D120" i="2"/>
  <c r="D119" i="2"/>
  <c r="E119" i="2" s="1"/>
  <c r="D118" i="2"/>
  <c r="E118" i="2" s="1"/>
  <c r="D116" i="2"/>
  <c r="E116" i="2" s="1"/>
  <c r="D115" i="2"/>
  <c r="D114" i="2"/>
  <c r="E114" i="2" s="1"/>
  <c r="D113" i="2"/>
  <c r="E113" i="2" s="1"/>
  <c r="D112" i="2"/>
  <c r="E112" i="2" s="1"/>
  <c r="D108" i="2"/>
  <c r="E108" i="2" s="1"/>
  <c r="D107" i="2"/>
  <c r="E107" i="2" s="1"/>
  <c r="D106" i="2"/>
  <c r="E106" i="2" s="1"/>
  <c r="D105" i="2"/>
  <c r="E105" i="2" s="1"/>
  <c r="D104" i="2"/>
  <c r="E104" i="2" s="1"/>
  <c r="D103" i="2"/>
  <c r="E103" i="2" s="1"/>
  <c r="D102" i="2"/>
  <c r="E102" i="2" s="1"/>
  <c r="D101" i="2"/>
  <c r="E101" i="2" s="1"/>
  <c r="D100" i="2"/>
  <c r="E100" i="2" s="1"/>
  <c r="D99" i="2"/>
  <c r="E99" i="2" s="1"/>
  <c r="D98" i="2"/>
  <c r="E98" i="2" s="1"/>
  <c r="D97" i="2"/>
  <c r="E97" i="2" s="1"/>
  <c r="D96" i="2"/>
  <c r="E96" i="2" s="1"/>
  <c r="D95" i="2"/>
  <c r="E95" i="2" s="1"/>
  <c r="D94" i="2"/>
  <c r="E94" i="2" s="1"/>
  <c r="D93" i="2"/>
  <c r="E93" i="2" s="1"/>
  <c r="D92" i="2"/>
  <c r="E92" i="2" s="1"/>
  <c r="D91" i="2"/>
  <c r="D90" i="2"/>
  <c r="E90" i="2" s="1"/>
  <c r="D86" i="2"/>
  <c r="D85" i="2"/>
  <c r="E85" i="2" s="1"/>
  <c r="D84" i="2"/>
  <c r="D83" i="2"/>
  <c r="E83" i="2" s="1"/>
  <c r="D82" i="2"/>
  <c r="E82" i="2" s="1"/>
  <c r="D81" i="2"/>
  <c r="E81" i="2" s="1"/>
  <c r="D80" i="2"/>
  <c r="E80" i="2" s="1"/>
  <c r="D79" i="2"/>
  <c r="E79" i="2" s="1"/>
  <c r="D78" i="2"/>
  <c r="E78" i="2" s="1"/>
  <c r="D77" i="2"/>
  <c r="E77" i="2" s="1"/>
  <c r="D75" i="2"/>
  <c r="E75" i="2" s="1"/>
  <c r="D74" i="2"/>
  <c r="E74" i="2" s="1"/>
  <c r="D73" i="2"/>
  <c r="E73" i="2" s="1"/>
  <c r="D72" i="2"/>
  <c r="E72" i="2" s="1"/>
  <c r="D71" i="2"/>
  <c r="E71" i="2" s="1"/>
  <c r="D70" i="2"/>
  <c r="E70" i="2" s="1"/>
  <c r="D69" i="2"/>
  <c r="E69" i="2" s="1"/>
  <c r="D67" i="2"/>
  <c r="E67" i="2" s="1"/>
  <c r="D66" i="2"/>
  <c r="E66" i="2" s="1"/>
  <c r="D65" i="2"/>
  <c r="E65" i="2" s="1"/>
  <c r="D64" i="2"/>
  <c r="E64" i="2" s="1"/>
  <c r="D63" i="2"/>
  <c r="E63" i="2" s="1"/>
  <c r="D62" i="2"/>
  <c r="E62" i="2" s="1"/>
  <c r="D61" i="2"/>
  <c r="E61" i="2" s="1"/>
  <c r="D60" i="2"/>
  <c r="E60" i="2" s="1"/>
  <c r="D59" i="2"/>
  <c r="E59" i="2" s="1"/>
  <c r="D58" i="2"/>
  <c r="E58" i="2" s="1"/>
  <c r="D56" i="2"/>
  <c r="E56" i="2" s="1"/>
  <c r="D55" i="2"/>
  <c r="E55" i="2" s="1"/>
  <c r="D54" i="2"/>
  <c r="E54" i="2" s="1"/>
  <c r="D53" i="2"/>
  <c r="E53" i="2" s="1"/>
  <c r="D52" i="2"/>
  <c r="D51" i="2"/>
  <c r="E51" i="2" s="1"/>
  <c r="D50" i="2"/>
  <c r="E50" i="2" s="1"/>
  <c r="D49" i="2"/>
  <c r="E49" i="2" s="1"/>
  <c r="D48" i="2"/>
  <c r="E48" i="2" s="1"/>
  <c r="D47" i="2"/>
  <c r="E47" i="2" s="1"/>
  <c r="D46" i="2"/>
  <c r="D45" i="2"/>
  <c r="E45" i="2" s="1"/>
  <c r="D44" i="2"/>
  <c r="D43" i="2"/>
  <c r="E43" i="2" s="1"/>
  <c r="D42" i="2"/>
  <c r="E42" i="2" s="1"/>
  <c r="D41" i="2"/>
  <c r="D40" i="2"/>
  <c r="E40" i="2" s="1"/>
  <c r="D39" i="2"/>
  <c r="E39" i="2" s="1"/>
  <c r="D38" i="2"/>
  <c r="E38" i="2" s="1"/>
  <c r="D37" i="2"/>
  <c r="E37" i="2" s="1"/>
  <c r="D35" i="2"/>
  <c r="E35" i="2" s="1"/>
  <c r="D34" i="2"/>
  <c r="E34" i="2" s="1"/>
  <c r="D33" i="2"/>
  <c r="E33" i="2" s="1"/>
  <c r="D32" i="2"/>
  <c r="D31" i="2"/>
  <c r="E31" i="2" s="1"/>
  <c r="D30" i="2"/>
  <c r="E30" i="2" s="1"/>
  <c r="D29" i="2"/>
  <c r="D28" i="2"/>
  <c r="D27" i="2"/>
  <c r="E27" i="2" s="1"/>
  <c r="D26" i="2"/>
  <c r="E26" i="2" s="1"/>
  <c r="D24" i="2"/>
  <c r="D23" i="2"/>
  <c r="E23" i="2" s="1"/>
  <c r="D22" i="2"/>
  <c r="E22" i="2" s="1"/>
  <c r="D21" i="2"/>
  <c r="E21" i="2" s="1"/>
  <c r="D20" i="2"/>
  <c r="D19" i="2"/>
  <c r="E19" i="2" s="1"/>
  <c r="D18" i="2"/>
  <c r="D16" i="2"/>
  <c r="E16" i="2" s="1"/>
  <c r="D15" i="2"/>
  <c r="E15" i="2" s="1"/>
  <c r="D14" i="2"/>
  <c r="E14" i="2" s="1"/>
  <c r="D13" i="2"/>
  <c r="E13" i="2" s="1"/>
  <c r="D12" i="2"/>
  <c r="D11" i="2"/>
  <c r="E11" i="2" s="1"/>
  <c r="D10" i="2"/>
  <c r="E10" i="2" s="1"/>
  <c r="D9" i="2"/>
  <c r="D8" i="2"/>
  <c r="D7" i="2"/>
  <c r="E7" i="2" s="1"/>
  <c r="D6" i="2"/>
  <c r="E6" i="2" s="1"/>
  <c r="D5" i="2"/>
  <c r="E5" i="2" s="1"/>
  <c r="D4" i="2"/>
  <c r="E4" i="2" s="1"/>
  <c r="D3" i="2"/>
  <c r="E3" i="2" s="1"/>
  <c r="D414" i="2" l="1"/>
  <c r="E414" i="2" s="1"/>
  <c r="D217" i="2"/>
  <c r="D219" i="2"/>
  <c r="E219" i="2" s="1"/>
  <c r="D410" i="2"/>
  <c r="E410" i="2" s="1"/>
  <c r="D409" i="2"/>
  <c r="E409" i="2" s="1"/>
  <c r="D224" i="2"/>
  <c r="E224" i="2" s="1"/>
  <c r="D17" i="2"/>
  <c r="E17" i="2" s="1"/>
  <c r="D178" i="2"/>
  <c r="E178" i="2" s="1"/>
  <c r="D193" i="2"/>
  <c r="E193" i="2" s="1"/>
  <c r="D186" i="2"/>
  <c r="E186" i="2" s="1"/>
  <c r="D256" i="2"/>
  <c r="E256" i="2" s="1"/>
  <c r="D415" i="2" l="1"/>
  <c r="E415" i="2" s="1"/>
  <c r="D25" i="2"/>
  <c r="E25" i="2" s="1"/>
  <c r="D181" i="2"/>
  <c r="E181" i="2" s="1"/>
  <c r="D405" i="2"/>
  <c r="E405" i="2" s="1"/>
  <c r="D404" i="2"/>
  <c r="E404" i="2" s="1"/>
  <c r="D395" i="2"/>
  <c r="D220" i="2" l="1"/>
  <c r="E220" i="2" s="1"/>
  <c r="D416" i="2"/>
  <c r="E416" i="2" s="1"/>
</calcChain>
</file>

<file path=xl/sharedStrings.xml><?xml version="1.0" encoding="utf-8"?>
<sst xmlns="http://schemas.openxmlformats.org/spreadsheetml/2006/main" count="431" uniqueCount="412">
  <si>
    <t>% Variación</t>
  </si>
  <si>
    <t>120 - RETRIBUCIONES BASICAS</t>
  </si>
  <si>
    <t>121 - RETRIBUCIONES COMPLEMENTARIAS</t>
  </si>
  <si>
    <t>130.03 - FONDO PARA CUMPLIMIENTO DE LA SENTENCIA DEL PERSONAL LABORAL</t>
  </si>
  <si>
    <t>133 - RETRIBUCIÓN PERSONAL LABORAL CONTRATADO</t>
  </si>
  <si>
    <t>143 - OTRO PERSONAL</t>
  </si>
  <si>
    <t>143.05 - OTRO PERSONAL</t>
  </si>
  <si>
    <t>151 - GRATIFICACIONES</t>
  </si>
  <si>
    <t>160 - CUOTAS SOCIALES</t>
  </si>
  <si>
    <t>160.00 - SEGURIDAD SOCIAL PERSONAL UPM</t>
  </si>
  <si>
    <t>162 - GASTOS SOCIALES DEL PERSONAL</t>
  </si>
  <si>
    <t>162.01 - BENEFICIOS SOCIALES</t>
  </si>
  <si>
    <t>162.02 - JUBILACIÓN</t>
  </si>
  <si>
    <t>162.03 - INVALIDEZ Y FALLECIMIENTO</t>
  </si>
  <si>
    <t>162.05 - PLAN DE PENSIONES</t>
  </si>
  <si>
    <t>202.00 - ARRENDAMIENTO DE EDIFICIOS Y OTRAS CONSTRUCCIONES</t>
  </si>
  <si>
    <t>203 - ARRENDAMIENTO MAQUINARIA, INSTALACIONES Y UTILLAJE</t>
  </si>
  <si>
    <t>203.00 - ARRENDAMIENTO DE INSTALACIONES</t>
  </si>
  <si>
    <t>203.01 - ARRENDAMIENTO DE MAQUINARIA</t>
  </si>
  <si>
    <t>203.02 - ARRENDAMIENTO DE UTILLAJE</t>
  </si>
  <si>
    <t>204 - ARRENDAMIENTO MATERIAL DE TRANSPORTE</t>
  </si>
  <si>
    <t>204.00 - ARRENDAMIENTO DE MATERIAL DE TRANSPORTE</t>
  </si>
  <si>
    <t>205 - ARRENDAMIENTO MOBILIARIO Y ENSERES</t>
  </si>
  <si>
    <t>206 - ARRENDAMIENTO DE EQUIPOS PARA PROCESOS DE INFORMACION</t>
  </si>
  <si>
    <t>208 - ARRENDAM. OTRO INMOV. MATERIAL</t>
  </si>
  <si>
    <t>208.00 - ARRENDAMIENTO OTRO INMOVILIZADO MATERIAL</t>
  </si>
  <si>
    <t>209 - CANONES</t>
  </si>
  <si>
    <t>210 - INFRAEST. Y BIENES NATURALES</t>
  </si>
  <si>
    <t>210.01 - INFRAESTRUCTURAS Y BIENES NATURALES</t>
  </si>
  <si>
    <t>212 - EDIFICIOS Y OTRAS CONSTRUCC</t>
  </si>
  <si>
    <t>212.00 - EDIFICIOS Y OTRAS CONSTRUCCIONES</t>
  </si>
  <si>
    <t>213 - MAQUINARIA, INSTALACIONES Y UTILLAJE</t>
  </si>
  <si>
    <t>213.00 - MANTENIMIENTO Y REPARACIÓN DE INSTALACIONES</t>
  </si>
  <si>
    <t>213.01 - MANTENIMIENTO Y REPARACIONES DE MAQUINARIA</t>
  </si>
  <si>
    <t>213.02 - REPARACIÓN Y MANTENIMIENTO DE UTILLAJE</t>
  </si>
  <si>
    <t>214 - ELEMENTOS DE TRANSPORTE</t>
  </si>
  <si>
    <t>215 - MOBILIARIO Y ENSERES</t>
  </si>
  <si>
    <t>215.00 - MOBILIARIO Y ENSERES</t>
  </si>
  <si>
    <t>216 - EQUIPOS PROCESOS DE INFORMAC</t>
  </si>
  <si>
    <t>219 - OTRO INMOVILIZADO MATERIAL</t>
  </si>
  <si>
    <t>220.00 - ORDINARIO NO INVENTARIABLE</t>
  </si>
  <si>
    <t>220.01 - PRENSA, REVISTAS, LIBROS Y OTRAS PUBLICACIONES</t>
  </si>
  <si>
    <t>220.02 - MATERIAL INF. NO INVENTARIABLE</t>
  </si>
  <si>
    <t>220.03 - MATERIAL ORDINARIO NO INVENTARIABLE PARA LA DOCENCIA</t>
  </si>
  <si>
    <t>220.04 - GASTOS EN FOTOCOPIAS</t>
  </si>
  <si>
    <t>220.05 - MATERIALES DE REPROGRAFÍA E IMPRENTA</t>
  </si>
  <si>
    <t>220.08 - MATERIAL FUNGIBLE PARA BIBLIOTECAS</t>
  </si>
  <si>
    <t>220.09 - MATERIAL FUNGIBLE PARA FORMACIÓN CONTINUA</t>
  </si>
  <si>
    <t>220.10 - SUSCRIPCIÓN A RECURSOS ELECTRÓNICOS DE INFORMACIÓN ON LINE</t>
  </si>
  <si>
    <t>220.99 - OTROS GASTOS EN MATERIAL FUNGIBLE</t>
  </si>
  <si>
    <t>221.00 - ENERGIA ELECTRICA</t>
  </si>
  <si>
    <t>221.01 - AGUA</t>
  </si>
  <si>
    <t>221.02 - GAS</t>
  </si>
  <si>
    <t>221.03 - COMBUSTIBLES</t>
  </si>
  <si>
    <t>221.04 - VESTUARIO</t>
  </si>
  <si>
    <t>221.05 - PRODUCTOS ALIMENTICIOS</t>
  </si>
  <si>
    <t>221.06 - PRODUCTOS FARMACEUTICOS</t>
  </si>
  <si>
    <t>221.08 - SUMINISTROS DE MATERIAL DEPORTIVO,DIDACTICO Y CULTURAL</t>
  </si>
  <si>
    <t>221.11 - SUMINISTROS DE REPUESTOS DE MAQUINARIA,UTILLAJE Y ELEMENTOS</t>
  </si>
  <si>
    <t>221.99 - OTROS SUMINISTROS</t>
  </si>
  <si>
    <t>222.00 - TELEFONICAS</t>
  </si>
  <si>
    <t>222.01 - POSTALES</t>
  </si>
  <si>
    <t>222.02 - TELEGRAFICAS</t>
  </si>
  <si>
    <t>222.03 - TELEX Y TELEFAX</t>
  </si>
  <si>
    <t>222.04 - INFORMATICAS</t>
  </si>
  <si>
    <t>223 - TRANSPORTES</t>
  </si>
  <si>
    <t>224 - PRIMAS DE SEGUROS</t>
  </si>
  <si>
    <t>224.01 - SEGUROS DE EDIFICIOS Y LOCALES</t>
  </si>
  <si>
    <t>224.02 - SEGUROS DE VIDA Y ACCIDENTES DE ALUMNOS</t>
  </si>
  <si>
    <t>224.03 - SEGUROS DE RESPONSABILIDAD CIVIL</t>
  </si>
  <si>
    <t>224.04 - SEGUROS DE VEHÍCULOS</t>
  </si>
  <si>
    <t>224.05 - SEGUROS DE BIENES MUEBLES</t>
  </si>
  <si>
    <t>224.99 - OTROS SEGUROS</t>
  </si>
  <si>
    <t>225.00 - TRIBUTOS ESTATALES</t>
  </si>
  <si>
    <t>225.01 - TRIBUTOS AUTONOMICOS</t>
  </si>
  <si>
    <t>225.02 - TRIBUTOS LOCALES</t>
  </si>
  <si>
    <t>226.01 - ATENC. PROTOCOL. Y REPRESENTAT</t>
  </si>
  <si>
    <t>226.02 - PUBLICIDAD Y PROPAGANDA</t>
  </si>
  <si>
    <t>226.03 - JURIDICOS, CONTENCIOSOS</t>
  </si>
  <si>
    <t>226.06 - REUNIONES Y CONFERENCIAS</t>
  </si>
  <si>
    <t>226.07 - OPOSICIONES Y PRUEBAS SELECTIVAS</t>
  </si>
  <si>
    <t>226.08 - SERVICIOS BANCARIOS Y SIMILARES</t>
  </si>
  <si>
    <t>226.09 - ACTIVIDADES CULTURALES Y DEPORTIVAS</t>
  </si>
  <si>
    <t>226.10 - GASTOS EXCEPCIONALES</t>
  </si>
  <si>
    <t>226.99 - OTROS GASTOS</t>
  </si>
  <si>
    <t>227.00 - LIMPIEZA Y ASEO</t>
  </si>
  <si>
    <t>227.01 - SEGURIDAD</t>
  </si>
  <si>
    <t>227.02 - VALORACIONES Y PERITAJES</t>
  </si>
  <si>
    <t>227.03 - GASTOS DE MENSAJERÍA</t>
  </si>
  <si>
    <t>227.05 - PROCESOS ELECTORALES</t>
  </si>
  <si>
    <t>227.06 - ESTUDIOS Y TRABAJOS TECNICOS</t>
  </si>
  <si>
    <t>227.07 - MANTENIMIENTO APLICACIONES INFORMÁTICAS</t>
  </si>
  <si>
    <t>227.09 - TRABAJOS EN EL EXTERIOR</t>
  </si>
  <si>
    <t>227.99 - OTROS</t>
  </si>
  <si>
    <t>230.00 - PERSONAL U.P.M.</t>
  </si>
  <si>
    <t>230.01 - TRIBUNALES DOCENTES</t>
  </si>
  <si>
    <t>230.03 - TRIBUNALES TESIS DOCTORALES</t>
  </si>
  <si>
    <t>230.11 - DIETAS. DOCTORADOS EUROPEOS</t>
  </si>
  <si>
    <t>230.12 - DIETAS. DOCTORADO INTERNACIONAL</t>
  </si>
  <si>
    <t>230.13 - PERSONAL UPM. PDI FUNCIONARIO</t>
  </si>
  <si>
    <t>230.14 - PERSONAL UPM. PDI LABORAL</t>
  </si>
  <si>
    <t>230.15 - PERSONAL UPM. PAS FUNCIONARIO</t>
  </si>
  <si>
    <t>230.16 - PERSONAL UPM. PAS LABORAL</t>
  </si>
  <si>
    <t>230.17 - BECARIOS EN FORMACIÓN</t>
  </si>
  <si>
    <t>230.19 - Personal Contratado Investigador. Dietas</t>
  </si>
  <si>
    <t>231 - LOCOMOCION</t>
  </si>
  <si>
    <t>231.01 - TRIBUNALES DOCENTES</t>
  </si>
  <si>
    <t>231.03 - TRIBUNALES TESIS DOCTORALES</t>
  </si>
  <si>
    <t>231.08 - EVALUACIONES</t>
  </si>
  <si>
    <t>231.11 - LOCOMOCIÓN. DOCTORADOS EUROPEOS</t>
  </si>
  <si>
    <t>231.12 - LOCOMOCIÓN. DOCTORADO INTERNACIONAL</t>
  </si>
  <si>
    <t>231.13 - PERSONAL UPM. PDI FUNCIONARIO</t>
  </si>
  <si>
    <t>231.14 - PERSONAL UPM.PDI LABORAL</t>
  </si>
  <si>
    <t>231.15 - PERSONAL UPM. PAS FUNCIONARIO</t>
  </si>
  <si>
    <t>231.16 - PERSONAL UPM. PAS LABORAL</t>
  </si>
  <si>
    <t>231.17 - BECARIOS EN FORMACIÓN</t>
  </si>
  <si>
    <t>231.19 - Personal Contratado Investigador. Locomoción</t>
  </si>
  <si>
    <t>232 - TRASLADOS</t>
  </si>
  <si>
    <t>233.01 - TRIBUNALES DOCENTES</t>
  </si>
  <si>
    <t>233.03 - TRIBUNALES TESIS DOCTORALES</t>
  </si>
  <si>
    <t>233.04 - TRIBUNALES DE SELECTIVIDAD</t>
  </si>
  <si>
    <t>233.05 - ACCESO</t>
  </si>
  <si>
    <t>233.06 - REUNIONES CONSEJO SOCIAL</t>
  </si>
  <si>
    <t>233.08 - EVALUACIONES</t>
  </si>
  <si>
    <t>233.11 - OTRAS INDEMNIZACIONES. DOCTORADOS EUROPEOS</t>
  </si>
  <si>
    <t>233.12 - OTRAS INDEMNIZACIONES. DOCTORADO INTERNACIONAL</t>
  </si>
  <si>
    <t>233.13 - PERSONAL UPM. PDI FUNCIONARIO</t>
  </si>
  <si>
    <t>233.14 - PERSONAL UPM. PDI LABORAL</t>
  </si>
  <si>
    <t>233.17 - BECARIOS EN FORMACIÓN</t>
  </si>
  <si>
    <t>233.19 - OTRAS INDEMNIZACIONES POR COLABORACIONES</t>
  </si>
  <si>
    <t>240.00 - GASTOS DE EDICIÓN Y DISTRIBUCIÓN</t>
  </si>
  <si>
    <t>310.00 - INTERESES CON OTRAS ENTIDADES</t>
  </si>
  <si>
    <t>310.02 - INTERESES DE DEUDAS CON ENTIDADES DE CRÉDITO</t>
  </si>
  <si>
    <t>352.00 - INTERESES DE DEUDA COMERCIAL</t>
  </si>
  <si>
    <t>352.01 - INTERESES DE DEMORA DERIVADOS DE PROCESOS JUDICIALES</t>
  </si>
  <si>
    <t>352.02 - OTROS INTERESES DE DEMORA</t>
  </si>
  <si>
    <t>480.00 - BECAS COLABORACIÓN</t>
  </si>
  <si>
    <t>480.01 - BECAS ERASMUS</t>
  </si>
  <si>
    <t>480.05 - OTRAS BECAS DE ESTUDIO</t>
  </si>
  <si>
    <t>480.06 - BECAS EN FORMACION</t>
  </si>
  <si>
    <t>480.09 - CUOTA PATRONAL DE LOS BECARIOS EN FORMACIÓN</t>
  </si>
  <si>
    <t>481.00 - SUBVENCIONES CORRIENTES A LA FUGUPM.</t>
  </si>
  <si>
    <t>481.01 - SUBVENCIONES CORRIENTES CONSORCIO CIUDAD UNIVERSITARIA</t>
  </si>
  <si>
    <t>481.02 - SUBVENCIONES CORRIENTES A LAS ASOCIACIONES DE ESTUDIANTES</t>
  </si>
  <si>
    <t>481.03 - SUBVENCIONES CORRIENTES A LAS CENTRALES SINDICALES</t>
  </si>
  <si>
    <t>481.04 - OTRAS SUBVENCIONES CORRIENTES.</t>
  </si>
  <si>
    <t>481.05 - TRANSFERENCIAS. PREMIOS LITERARIOS, ARTÍSTICOS O CIENTÍFICOS</t>
  </si>
  <si>
    <t>481.06 - TRANSFERENCIAS CORRIENTES.DONACIONES</t>
  </si>
  <si>
    <t>481.07 - TRANSFERENCIAS.OTRAS AYUDAS</t>
  </si>
  <si>
    <t>481.08 - SUBVENCIONES CORRIENTES PARA COOPERACIÓN</t>
  </si>
  <si>
    <t>481.09 - SUBVENCIONES.AYUDA A LA ESTANCIA DE MOVILIDAD DE DOCTORADO</t>
  </si>
  <si>
    <t>481.10 - SUBVENCIONES. AYUDA AL DESPLAZAMIENTO EN MOVILIDAD DOCTORADO</t>
  </si>
  <si>
    <t>490.08 - SUBVENCIONES CORRIENTES PARA COOPERACIÓN</t>
  </si>
  <si>
    <t>600.00 - ADQUISICIÓN DE TERRENOS Y BIENES NATURALES</t>
  </si>
  <si>
    <t>611.00 - INVERSIÓN REPOSICIÓN INFRAESTRUCTURAS Y BIENES USO GENERAL</t>
  </si>
  <si>
    <t>611.01 - REPARACIÓN Y MANTENIMIENTO EN BIENES DE USO GENERAL</t>
  </si>
  <si>
    <t>620.00 - OBRAS EN EDIFICIOS Y OTRAS CONSTRUCCIONES</t>
  </si>
  <si>
    <t>620.01 - INVERSION NUEVA EN MATERIAL DE LABORATORIO</t>
  </si>
  <si>
    <t>620.02 - INVERSION NUEVA EN MAQUINARIA</t>
  </si>
  <si>
    <t>620.03 - INVERSION NUEVA EN INSTALACIONES</t>
  </si>
  <si>
    <t>620.04 - INVERSION NUEVA EN UTILLAJE</t>
  </si>
  <si>
    <t>620.05 - INVERSION NUEVA EN ELEMENTOS DE TRANSPORTE</t>
  </si>
  <si>
    <t>620.06 - INVERSION NUEVA EN MOBILIARIO Y ENSERES</t>
  </si>
  <si>
    <t>620.07 - INVERSION NUEVA EN EQUIPOS INFORMATICOS</t>
  </si>
  <si>
    <t>620.08 - INVERSION NUEVA EN FONDOS BIBLIOGRAFICOS</t>
  </si>
  <si>
    <t>620.12 - ARRENDAMIENTO CON OPCIÓN DE COMPRA.GENÓMICA</t>
  </si>
  <si>
    <t>620.13 - ARRENDAMIENTO CON OPCIÓN DE COMPRA.DOMÓTICA</t>
  </si>
  <si>
    <t>630.00 - REPOSICION EN OBRAS Y OTRAS CONSTRUCCIONES</t>
  </si>
  <si>
    <t>630.01 - REPOSICION EN MATERIAL DE LABORATORIO</t>
  </si>
  <si>
    <t>630.02 - REPOSICION EN MAQUINARIA</t>
  </si>
  <si>
    <t>630.03 - REPOSICION EN INSTALACIONES</t>
  </si>
  <si>
    <t>630.04 - REPOSICION EN UTILLAJE</t>
  </si>
  <si>
    <t>630.06 - REPOSICION EN MOBILIARIO Y ENSERES</t>
  </si>
  <si>
    <t>630.07 - REPOSICION EN EQUIPOS DE INFORMACION</t>
  </si>
  <si>
    <t>630.08 - RESTAURACION FONDOS BIBLIOGRAFICOS</t>
  </si>
  <si>
    <t>630.09 - INVERSION DE REPOSICION EN OTRO INMOVILIZADO MATERIAL</t>
  </si>
  <si>
    <t>640.06 - GASTOS MATERIAL FUNGIBLE.</t>
  </si>
  <si>
    <t>640.07 - MATERIAL INVENTARIABLE PROYECTOS DE INVESTIGACION.</t>
  </si>
  <si>
    <t>640.08 - VIAJES Y DIETAS PROYECTOS DE INVESTIGACION.</t>
  </si>
  <si>
    <t>640.11 - OTROS GASTOS</t>
  </si>
  <si>
    <t>640.18 - COLABORACIÓN PAS CONTRATADO</t>
  </si>
  <si>
    <t>640.19 - COLABORACIÓN BECARIOS NO EN FORMACIÓN</t>
  </si>
  <si>
    <t>640.22 - SEGURIDAD SOCIAL PERSONAL UPM CON CARGO A PROYECTOS DE INVES</t>
  </si>
  <si>
    <t>640.24 - BECARIOS EN FORMACIÓN CON CARGO A PROYECTOS DE INVESTIGACIÓN</t>
  </si>
  <si>
    <t>640.26 - SEGURIDAD SOCIAL BECARIOS EN FORMACIÓN CON CARGO A PROYECTOS</t>
  </si>
  <si>
    <t>640.27 - PERSONAL CONTRATADO DE ADMINISTRACIÓN Y SERVICIOS CON CARGO</t>
  </si>
  <si>
    <t>640.29 - COLABORACION OTRO PERSONAL</t>
  </si>
  <si>
    <t>641.00 - MATERIAL DE OFICINA NO INVENTARIABLE</t>
  </si>
  <si>
    <t>641.01 - MATERIAL INFORMATICO NO INVENTARIABLE</t>
  </si>
  <si>
    <t>641.02 - FOTOCOPIAS</t>
  </si>
  <si>
    <t>641.03 - MATERIAL DE REPROGRAFIA E IMPRENTA</t>
  </si>
  <si>
    <t>641.04 - MATERIAL DE LABORATORIO</t>
  </si>
  <si>
    <t>641.99 - OTRO MATERIAL NO INVENTARIABLE</t>
  </si>
  <si>
    <t>642.00 - ARRENDAMIENTO DE TERRENOS Y BIENES NATURALES</t>
  </si>
  <si>
    <t>642.01 - ARRENDAMIENTO DE EDIFICIOS Y OTRAS CONSTRUCCIONES</t>
  </si>
  <si>
    <t>642.02 - ARRENDAMIENTO DE MAQUINARIA</t>
  </si>
  <si>
    <t>642.03 - ARRENDAMIENTO DE INSTALACIONES</t>
  </si>
  <si>
    <t>642.04 - ARRENDAMIENTO DE UTILLAJE</t>
  </si>
  <si>
    <t>642.05 - ARRENDAMIENTO DE ELEMENTOS DE TRANSPORTE</t>
  </si>
  <si>
    <t>642.06 - ARRENDAMIENTO DE MOBILIARIO Y ENSERES</t>
  </si>
  <si>
    <t>642.07 - ARRENDAMIENTO DE EQUIPOS PARA PROCESOS DE INFORMACION</t>
  </si>
  <si>
    <t>642.08 - ARENDAMIENTO DE INMOVILIZADO INMATERIAL (CANONES)</t>
  </si>
  <si>
    <t>642.99 - ARRENDAMIENTO DE OTRO INMOVILIZADO MATERIAL</t>
  </si>
  <si>
    <t>643.02 - REPARACIONES, MANTENIMIENTO Y CONSERVACION DE MAQUINARIA</t>
  </si>
  <si>
    <t>643.03 - REPARACIONES, MANTENIMIENTO Y CONSERVACION DE INSTALACIONES</t>
  </si>
  <si>
    <t>643.04 - REPARACIONES, MANTENIMIENTO Y CONSERVACION DE UTILLAJE</t>
  </si>
  <si>
    <t>644.00 - ENERGIA ELECTRICA</t>
  </si>
  <si>
    <t>644.01 - AGUA</t>
  </si>
  <si>
    <t>644.02 - GAS</t>
  </si>
  <si>
    <t>644.03 - COMBUSTIBLES</t>
  </si>
  <si>
    <t>644.04 - OTROS SUMINISTROS</t>
  </si>
  <si>
    <t>644.05 - TELÉFONO</t>
  </si>
  <si>
    <t>644.06 - COMUNICACIONES POSTALES</t>
  </si>
  <si>
    <t>644.07 - COMUNICACIONES INFORMÁTICAS</t>
  </si>
  <si>
    <t>644.08 - OTRAS COMUNICACIONES</t>
  </si>
  <si>
    <t>645.00 - TRIBUTOS ESTATALES</t>
  </si>
  <si>
    <t>645.01 - TRIBUTOS AUTONÓMICOS</t>
  </si>
  <si>
    <t>645.02 - TRIBUTOS LOCALES</t>
  </si>
  <si>
    <t>646.00 - LIMPIEZA Y ASEO</t>
  </si>
  <si>
    <t>646.01 - SEGURIDAD</t>
  </si>
  <si>
    <t>646.02 - VALORACIONES Y PERITAJES</t>
  </si>
  <si>
    <t>646.03 - GASTOS DE MENSAJERIA</t>
  </si>
  <si>
    <t>646.04 - CUSTODIA DEPOSITO Y ALMACENAJE</t>
  </si>
  <si>
    <t>646.05 - ESTUDIOS Y TRABAJOS TECNICOS</t>
  </si>
  <si>
    <t>646.06 - TRANSPORTE</t>
  </si>
  <si>
    <t>646.99 - OTROS TRABAJOS REALIZADOS POR EMPRESAS Y PROFESIONALES</t>
  </si>
  <si>
    <t>647.00 - ALOJAMIENTO</t>
  </si>
  <si>
    <t>647.01 - LOCOMOCION</t>
  </si>
  <si>
    <t>647.02 - INSCRIPCIONES A CONGRESOS</t>
  </si>
  <si>
    <t>647.03 - MANUTENCIÓN</t>
  </si>
  <si>
    <t>647.04 - ASISTENCIAS</t>
  </si>
  <si>
    <t>647.99 - OTROS GASTOS DE VIAJES</t>
  </si>
  <si>
    <t>648.00 - Gastos en investigación</t>
  </si>
  <si>
    <t>648.01 - PUBLICIDAD, DIFUSION Y PROPAGANDA</t>
  </si>
  <si>
    <t>648.02 - JURIDICOS Y CONTENCIOSOS</t>
  </si>
  <si>
    <t>648.03 - REUNIONES</t>
  </si>
  <si>
    <t>648.04 - SERVICIOS BANCARIOS Y SIMILARES</t>
  </si>
  <si>
    <t>648.05 - SEGUROS DE EDIFICIOS Y LOCALES</t>
  </si>
  <si>
    <t>648.06 - SEGUROS DE VIDA Y ACCIDENTES DE ALUMNOS</t>
  </si>
  <si>
    <t>648.07 - SEGUROS DE RESPONSABILIDAD CIVIL</t>
  </si>
  <si>
    <t>648.08 - SEGUROS DE VEHÍCULOS</t>
  </si>
  <si>
    <t>648.09 - SEGUROS DE BIENES MUEBLES</t>
  </si>
  <si>
    <t>648.10 - OTROS SEGUROS</t>
  </si>
  <si>
    <t>648.11 - BECAS</t>
  </si>
  <si>
    <t>648.12 - OTRAS AYUDAS. AL ESTUDIO, BOLSAS DE VIAJE, ETC.</t>
  </si>
  <si>
    <t>648.13 - GASTOS DE PUBLICACIONES, EDICIÓN Y DISTRIBUCIÓN</t>
  </si>
  <si>
    <t>648.20 - OTROS GASTOS FINANCIEROS</t>
  </si>
  <si>
    <t>648.99 - OTROS GASTOS CORRIENTES</t>
  </si>
  <si>
    <t>649.01 - INVERSION NUEVA EN EDIFICIOS Y OTRAS CONSTRUCCIONES</t>
  </si>
  <si>
    <t>649.02 - INVERSION NUEVA EN MATERIAL INVENTARIABLE DE LABORATORIO</t>
  </si>
  <si>
    <t>649.03 - INVENSION NUEVA EN MAQUINARIA</t>
  </si>
  <si>
    <t>649.04 - INVENSION NUEVA EN INSTALACIONES</t>
  </si>
  <si>
    <t>649.05 - INVENSION NUEVA EN UTILLAJE</t>
  </si>
  <si>
    <t>649.06 - INVENSION NUEVA EN ELEMENTOS DE TRANSPORTE</t>
  </si>
  <si>
    <t>649.07 - INVENSION NUEVA EN MOBILIARIO Y ENSERES</t>
  </si>
  <si>
    <t>649.08 - INVENSION NUEVA EN EQUIPOS PARA PROCESOS DE INFORMACIÓN</t>
  </si>
  <si>
    <t>649.09 - INVERSION NUEVA EN OTRO INMOVILIZADO MATERIAL</t>
  </si>
  <si>
    <t>649.11 - INVERSION DE REPOSICION EN EDIFICIOS Y OTRAS CONSTRUCCIONES</t>
  </si>
  <si>
    <t>649.13 - INVENSION DE REPOSICION EN MAQUINARIA</t>
  </si>
  <si>
    <t>649.14 - INVENSION DE REPOSICION EN INSTALACIONES</t>
  </si>
  <si>
    <t>649.15 - INVENSION DE REPOSICION EN UTILLAJE</t>
  </si>
  <si>
    <t>649.17 - INVENSION DE REPOSICION EN MOBILIARIO Y ENSERES</t>
  </si>
  <si>
    <t>649.19 - INVERSION DE REPOSICION EN OTRO INMOVILIZADO MATERIAL</t>
  </si>
  <si>
    <t>649.20 - INVERSIÓN EN APLICACIONES INFORMÁTICAS</t>
  </si>
  <si>
    <t>649.21 - INVERSIÓN EN INVESTIGACIÓN Y DESARROLLO</t>
  </si>
  <si>
    <t>649.24 - INVERSION EN FONDOS BIBLIOGRAFICOS</t>
  </si>
  <si>
    <t>780.04 - SUBVENCIONES DE CAPITAL PARA INVESTIGACIÓN. LEGADO ESPARCIA</t>
  </si>
  <si>
    <t>781.08 - SUBVENCIONES DE CAPITAL PARA COOPERACIÓN</t>
  </si>
  <si>
    <t>790.00 - TRANSFERENCIAS DE CAPITAL AL EXTERIOR</t>
  </si>
  <si>
    <t>790.08 - SUBVENCIONES DE CAPITAL AL EXTERIOR PARA COOPERACIÓN</t>
  </si>
  <si>
    <t>830.01 - PRESTAMOS C/P A FUNCIONARIOS</t>
  </si>
  <si>
    <t>830.02 - PRESTAMOS C/P LABORALES</t>
  </si>
  <si>
    <t>910 - AMORTIZACIÓN PRÉSTAMOS CORTO PLAZO SECTOR PÚBLICO</t>
  </si>
  <si>
    <t>ARTÍCULO 12 FUNCIONARIOS</t>
  </si>
  <si>
    <t>ARTÍCULO 13 LABORALES</t>
  </si>
  <si>
    <t>130 - RETRIBUCIONES PERSONAL LABORAL FIJO</t>
  </si>
  <si>
    <t>ARTÍCULO 14 OTRO PERSONAL</t>
  </si>
  <si>
    <t>ARTÍCULO 15 INCENTIVOS AL RENDIMIENTO</t>
  </si>
  <si>
    <t>ARTÍCULO 16 CUOTAS, PRESTACIONES Y GASTOS SOCIALES</t>
  </si>
  <si>
    <t>TOTAL CAPÍTULO 1 - GASTOS DE PERSONAL</t>
  </si>
  <si>
    <t>DENOMINACIÓN</t>
  </si>
  <si>
    <t>ARTÍCULO 20 ARRENDAMIENTOS Y CÁNONES</t>
  </si>
  <si>
    <t xml:space="preserve">ARTÍCULO 21 REPARACIONES, MANTENIMIENTO Y CONSERVACIÓN </t>
  </si>
  <si>
    <t>ARTÍCULO 22 MATERIAL, SUMINISTROS Y OTROS</t>
  </si>
  <si>
    <t>ARTÍCULO 23 INDEMNIZACIONES POR RAZÓN DEL SERVICIO</t>
  </si>
  <si>
    <t>ARTÍCULO 24 GASTOS DE EDICIÓN Y DISTRIBUCIÓN</t>
  </si>
  <si>
    <t>TOTAL CAPÍTULO 2 - GASTOS CORRIEN. EN BIENES  Y SERVICIOS</t>
  </si>
  <si>
    <t>ARTÍCULO 31 DE PRESTAMOS DEL INTERIOR</t>
  </si>
  <si>
    <t>ARTÍCULO 35 INTERESES DEMORA Y OTROS GASTOS FINANC.</t>
  </si>
  <si>
    <t>TOTAL CAPÍTULO 3 - GASTOS FINANCIEROS</t>
  </si>
  <si>
    <t>ARTÍCULO 48 A FAMILIAS E INSTITUCIONES SIN FINES LUCRO</t>
  </si>
  <si>
    <t>ARTÍCULO 49 AL EXTERIOR</t>
  </si>
  <si>
    <t>TOTAL CAPÍTULO 4 - TRANSFERENCIAS CORRIENTES</t>
  </si>
  <si>
    <t>TOTAL OPERACIONES CORRIENTES</t>
  </si>
  <si>
    <t>ARTÍCULO 60  INVERSIONES NUEVAS EN INFRAESTRUCTURAS</t>
  </si>
  <si>
    <t>ARTÍCULO 61  INVERSIONES DE REPOSICIÓN</t>
  </si>
  <si>
    <t>ARTÍCULO 64  GASTOS EN INVERSIONES DE CARÁCTER INMATERIAL</t>
  </si>
  <si>
    <t>TOTAL CAPÍTULO 6 - INVERSIONES REALES</t>
  </si>
  <si>
    <t>ARTÍCULO 78  A FAMILIAS E INSTITUCIONES SIN FINES DE LUCRO</t>
  </si>
  <si>
    <t>ARTÍCULO 79  AL EXTERIOR</t>
  </si>
  <si>
    <t>TOTAL CAPÍTULO 7 - TRANSF. Y SUBVENCIONES  DE CAPITAL</t>
  </si>
  <si>
    <t>ARTÍCULO 83 CONCESIÓN DE PRÉSTAMOS FUERA DEL SECTOR PÚBLICO</t>
  </si>
  <si>
    <t>TOTAL CAPÍTULO 8 - ACTIVOS FINANCIEROS</t>
  </si>
  <si>
    <t>ARTÍCULO 91 AMORTIZ. DE PRÉSTAMOS EN MONEDA NACIONAL</t>
  </si>
  <si>
    <t>TOTAL CAPÍTULO 9 - PASIVOS FINANCIEROS</t>
  </si>
  <si>
    <t>TOTAL OPERACIONES FINANCIERAS</t>
  </si>
  <si>
    <t>TOTAL GASTOS</t>
  </si>
  <si>
    <t>22 - MATERIAL, SUMINISTROS Y OTROS</t>
  </si>
  <si>
    <t>310 - INTERESES DE PRESTAMOS</t>
  </si>
  <si>
    <t>352 - INTERESES DE DEMORA</t>
  </si>
  <si>
    <t>227.07 - PREST. SERV. EMP. ESPECIAL. EQUIPOS PROCESOS INFORMACIÓN</t>
  </si>
  <si>
    <t>210.00 - REPARAC. Y MANTEN. EN INFRAESTRUCTURA Y BIENES NATURALES</t>
  </si>
  <si>
    <t>216.00 - REPARAC. Y MANTEN. EQUIPOS PARA PROCESOS DE INFORMACIÓN</t>
  </si>
  <si>
    <t>221.10 - MATERIAL LABORATORIO NO INVENTARIA. PARA DOCENCIA .DEPART.</t>
  </si>
  <si>
    <t>221.12 - SUMINISTROS MATERIAL ELECTRONICO,ELECTRICO Y DE COMUNICACIONES</t>
  </si>
  <si>
    <t>233.10 - FORMACIÓN IMPARTIDA POR PERSONAL DE LA UPM O DE OTRAS ADMIN.</t>
  </si>
  <si>
    <t>359.01 - PÉRDIDAS MODIFIC. TIPO CAMBIO PARTIDAS MONET. MONEDA EXTRANJERA</t>
  </si>
  <si>
    <t>640.05 - GASTOS SEGURIDAD SOCIAL. CUOTA PATR. PERSONAL COLAB.PROYEC.</t>
  </si>
  <si>
    <t>640.12 - PERSONAL CONTRATADO INVESTIGADOR CARGO PROYECTOS INVEST.</t>
  </si>
  <si>
    <t>640.13 - BECARIOS NO EN FORMACIÓN CARGO A PROYEC. INVEST.</t>
  </si>
  <si>
    <t>640.14 - COLABORACIÓN PDI FUNCIONARIO CON CARGO A PROYECTOS DE INVEST.</t>
  </si>
  <si>
    <t>640.15 - COLABORACIÓN PDI LABORAL CARGO PROYEC. INVEST.</t>
  </si>
  <si>
    <t>640.16 - COLABORACIÓN PAS FUNCIONARIO CARGO PROYECT. INVESTIGACIÓN</t>
  </si>
  <si>
    <t>640.17 - COLABORACIÓN PAS LABORAL CARGO PROYECTOS DE INVESTIGACIÓN</t>
  </si>
  <si>
    <t>640.20 - SEGUR. SOCIAL PERSONAL CONTRATADO INVESTIGADOR EN PROYECT.</t>
  </si>
  <si>
    <t>640.21 - SEGUR. SOCIAL BECARIOS NO EN FORMACIÓN CON CARGO A PROYEC.</t>
  </si>
  <si>
    <t>641.05 - PRENSA, REVISTAS, LIBROS Y OTRAS PUBLIC., EXCEPTO FOND. BIBLIOG.</t>
  </si>
  <si>
    <t>643.00 - REPARAC., MANTENIM. Y CONSERVA. DE TERRENOS Y BIENES NATURALES</t>
  </si>
  <si>
    <t>643.01 - REPARAC., MANTENIM. Y CONSERV. DE EDIFICIOS Y OTRAS CONSTRUC.</t>
  </si>
  <si>
    <t>643.05 - REPARACIONES, MANTENIM. Y CONSERV. DE ELEMENTOS DE TRANSPORTE</t>
  </si>
  <si>
    <t>643.06 - REPARAC., MANTENIMIENTO Y CONSERVACION DE MOBILIARIO Y ENSERES</t>
  </si>
  <si>
    <t>643.07 - REPARAC., MANTEN. Y CONSERV.DE EQUIPOS PROCESOS DE INFORMACIÓN</t>
  </si>
  <si>
    <t>643.99 - REPARAC., MANTEN. Y CONSERVACION DE OTRO INMOVILIZADO MATERIAL</t>
  </si>
  <si>
    <t>649.00 - INVERSION NUEVA TERRENOS, BIENES NATURALES E INFRAESTRUCTURAS</t>
  </si>
  <si>
    <t>649.12 - INVERSION REPOSICION EN MATERIAL INVENTARIABLE DE LABORATORIO</t>
  </si>
  <si>
    <t>649.18 - INVENSION REPOSICION EN EQUIPOS PARA PROCESOS DE INFORMACIÓN</t>
  </si>
  <si>
    <t>130.02 - FONDO CUMPLIMIENTO ACUERDOS JUDICIALES</t>
  </si>
  <si>
    <t>230.18 - BECARIOS NO FORMACIÓN</t>
  </si>
  <si>
    <t>233.15 - PERSONAL UPM. PAS FUNCIONARIO</t>
  </si>
  <si>
    <t>359.00 - OTROS GASTOS FINANCIEROS</t>
  </si>
  <si>
    <t>610.00 - INVERSIÓN REPOSICIÓN EN TERRENOS Y BIENES NATURALES</t>
  </si>
  <si>
    <t>610.01 - IINVERSIÓN REPOSICIÓN EN TERRENOS Y BIENES NATURALES. REPARAC</t>
  </si>
  <si>
    <t>620.09 - OTRO MATERIAL INVENTARIABLE.VESTUARIO.OTROS.</t>
  </si>
  <si>
    <t>620.10 - LEASING DE MINAS</t>
  </si>
  <si>
    <t>640.30 - RECARGOS SEGURIDAD SOCIAL O.T.T.</t>
  </si>
  <si>
    <t>649.23 - INVERSIÓN EN PROPIEDAD INTELECTUAL</t>
  </si>
  <si>
    <t>649.26 - Inversión sobre activos utilizados en regimén de arrendamiento o cedidos</t>
  </si>
  <si>
    <t>780.05 - AYUDAS PARA INVESTIGACIÓN.</t>
  </si>
  <si>
    <t>TOTAL OPERACIONES DE CAPITAL</t>
  </si>
  <si>
    <t>222.05 - DATOS</t>
  </si>
  <si>
    <t>222.99 - OTRAS COMUNICACIONES</t>
  </si>
  <si>
    <t>230.08 - EVALUACIONES</t>
  </si>
  <si>
    <t>231.02 - TRIBUNALES P.A.S.</t>
  </si>
  <si>
    <t>231.18 - BECARIOS NO FORMACIÓN</t>
  </si>
  <si>
    <t>233.02 - TRIBUNALES P.A.S.</t>
  </si>
  <si>
    <t>233.16 - PERSONAL UPM. PAS LABORAL</t>
  </si>
  <si>
    <t>480.07 - BECAS EN PRÁCTICAS</t>
  </si>
  <si>
    <t>481.12 - AYUDA PLAN VIABILIDAD 2017/2021 FUNDISMA</t>
  </si>
  <si>
    <t>611.09 - MEJORA DE CAMPUS.REPARACIÓN EN INFRAESTRUCTURAS DE USO GENER</t>
  </si>
  <si>
    <t>780.01 - SUBVENCIONES DE CAPITAL A FAMILIAS E INSTITUCIONES SIN ÁNIMO</t>
  </si>
  <si>
    <t>ARTÍCULO 62  INVERSION NUEVA ASOC. FUNC. OPERATIVO DE LOS SERVICIOS</t>
  </si>
  <si>
    <t>ARTÍCULO 63  INVERSION REPOS. ASOCIADA FUNC. DE LOS SERVICIOS</t>
  </si>
  <si>
    <t xml:space="preserve">640.28 - SEGURIDAD SOCIAL PERSONAL CONTRATADO DE ADMÓN. Y SERVICIOS </t>
  </si>
  <si>
    <t>910.00 - AMORT. PRESTAMOS NO TRANSF. EN SUBV. CORTO PLAZO SECTOR PÚBLICO</t>
  </si>
  <si>
    <t>911.00 - AMORT. PRESTAMOS NO TRANSF. En SUBV. LARGO PLAZO SECTOR PUBLICO</t>
  </si>
  <si>
    <t>207 - ARRENDAMIENTO DE PROPIEDAD INTELECTURAL</t>
  </si>
  <si>
    <t>610.02 - ACONDICIONAMIENTO DE CAMINOS Y VÍAS PECUARIAS</t>
  </si>
  <si>
    <t>647.05 - DIETAS TESIS DOCTORALES</t>
  </si>
  <si>
    <t>647.06 - LOCOMOCIÓN TESIS DOCTORALES</t>
  </si>
  <si>
    <t>647.07 - OTRAS INDEMNIZACIONES TESIS DOCTORALES</t>
  </si>
  <si>
    <t>226.11 - CUOTAS DE</t>
  </si>
  <si>
    <t>226.16 - CONFERENCIAS PERSONAL UPM</t>
  </si>
  <si>
    <t>226.26 - ORGANIZACIÓN REUNIONES Y CONFERENCIAS</t>
  </si>
  <si>
    <t>227.04 - CUSTODIA, DEPÓSITO Y ALACENAJE</t>
  </si>
  <si>
    <t>230.20 - MANUTENCIÓN PERSONAL NO VINCULADO CON GARGO A PROY. OTT</t>
  </si>
  <si>
    <t>230.21 - ALOJAMIENTO PERSONAL NO VINCULADO CON GARGO A PROY. OTT</t>
  </si>
  <si>
    <t>231.20 - LOCOMOCIÓN PERSONAL NO VINCULADO CON CARGO A PROY. OTT</t>
  </si>
  <si>
    <t>233.18 - BECARIOS NO</t>
  </si>
  <si>
    <t>233.20 - FORMACIÓN IMPARTIDA POR PERSONAL UPM</t>
  </si>
  <si>
    <t>233.25 - ACCESO A LA UNIVERSIDAD PERSONAL UPM</t>
  </si>
  <si>
    <t>233.29 - OTRAS INDEMNIZACIONES COLABORACIÓN PERSONAL UPM</t>
  </si>
  <si>
    <t>240.01 - GASTOS PUBLICAC.CIENTIFICA EN REVISTAS EN ACC. ABIERTO</t>
  </si>
  <si>
    <t>481.15 - PREMIOS LITERARIOS, ARTISTICOS, CIENTIFICOS Y OTROS A PERS. UPM</t>
  </si>
  <si>
    <t>481.17 - OTRAS AYUDAS A PERSONAL UPM</t>
  </si>
  <si>
    <t>601.09 - OTRAS ACTUACIONES</t>
  </si>
  <si>
    <t>642.18 - REGALIAS DE PERSONAL UPM</t>
  </si>
  <si>
    <t>647.10 - ALOJAMIENTO PERSONAL UPM</t>
  </si>
  <si>
    <t>647.11 - LOCOMOCIÓN PERSONAL UPM</t>
  </si>
  <si>
    <t>647.12 - INSCRIP. A CONGRESOS PERSONAL UPM</t>
  </si>
  <si>
    <t>647.13 - MANUTENCIÓN PERSONAL UPM</t>
  </si>
  <si>
    <t>647.15 - DIETAS TESIS DOCT. PERSONAL UPM</t>
  </si>
  <si>
    <t>647.16 - LOCOMOCIÓN TESIS DOCT. PERSONAL UPM</t>
  </si>
  <si>
    <t>647.29 - OTROS GASTOS VIAJE PERSONAL UPM</t>
  </si>
  <si>
    <t>648.14 - GASTOS PUBLIC. CIENTIF. REVISTAS ACCESO</t>
  </si>
  <si>
    <t>648.15 - GASTOS PUBLIC. CIENTIF. REVISTAS ACCESO</t>
  </si>
  <si>
    <t>648.21 - BECAS PERSONAL UPM</t>
  </si>
  <si>
    <t>648.22 - OTRAS AYUD ESTUDIO PERSONAL UPM</t>
  </si>
  <si>
    <t>648.23 - REUNIONES, CURSOS Y CONF.  PERSONAL UPM</t>
  </si>
  <si>
    <t>648.30 - GASTOS</t>
  </si>
  <si>
    <t>648.31 - CUOTAS DE</t>
  </si>
  <si>
    <t>648.33 - ORGANIZACIÓN, REUNIONES Y CONFERENCIAS</t>
  </si>
  <si>
    <t>646.15 - ESTUDIOS Y TRAB. TECNICOS PERSONAL UPM</t>
  </si>
  <si>
    <t>221.07 -SUMINISTROS DE MATERIAL DE PROTECCIÓN INDIVIDUAL</t>
  </si>
  <si>
    <t>230.02 - TRIBUNALES P.A.S.</t>
  </si>
  <si>
    <t>480.08 - BECAS ESTUDIANTES</t>
  </si>
  <si>
    <t>DIFERENCIA</t>
  </si>
  <si>
    <t>640.33 - MOVILIDAD RECUALIFICA</t>
  </si>
  <si>
    <t>640.34 - TRASLADO RECUALIFICA</t>
  </si>
  <si>
    <t>644.09 - SUMINISTROS MATERIAL DE PROTECCIÓN</t>
  </si>
  <si>
    <t>2023-2022</t>
  </si>
  <si>
    <t>150 - PRODUCTIVIDAD y GRATIFICACIONES</t>
  </si>
  <si>
    <t>Cuadro 16. Comparación de obligaciones reconocidas netas por subconceptos en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</si>
</sst>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11" x14ac:knownFonts="1">
    <font>
      <sz val="11"/>
      <color theme="1"/>
      <name val="Calibri"/>
    </font>
    <font>
      <sz val="11"/>
      <color theme="1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b/>
      <sz val="12"/>
      <name val="Calibri"/>
      <family val="2"/>
      <scheme val="minor"/>
    </font>
    <font>
      <sz val="11"/>
      <name val="Calibri"/>
      <family val="2"/>
    </font>
    <font>
      <sz val="8"/>
      <name val="Calibri"/>
      <family val="2"/>
    </font>
    <font>
      <sz val="8"/>
      <color theme="1"/>
      <name val="Arial"/>
      <family val="2"/>
    </font>
    <font>
      <sz val="8"/>
      <color theme="1"/>
      <name val="Calibri"/>
      <family val="2"/>
    </font>
    <font>
      <sz val="8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46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4" fontId="2" fillId="3" borderId="1" xfId="1" applyNumberFormat="1" applyFont="1" applyFill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center" vertical="center"/>
    </xf>
    <xf numFmtId="4" fontId="2" fillId="2" borderId="1" xfId="1" applyNumberFormat="1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/>
    <xf numFmtId="4" fontId="3" fillId="4" borderId="1" xfId="0" applyNumberFormat="1" applyFont="1" applyFill="1" applyBorder="1" applyAlignment="1">
      <alignment horizontal="right" vertical="center"/>
    </xf>
    <xf numFmtId="4" fontId="3" fillId="4" borderId="1" xfId="1" applyNumberFormat="1" applyFont="1" applyFill="1" applyBorder="1" applyAlignment="1">
      <alignment horizontal="right"/>
    </xf>
    <xf numFmtId="4" fontId="2" fillId="5" borderId="1" xfId="1" applyNumberFormat="1" applyFont="1" applyFill="1" applyBorder="1" applyAlignment="1">
      <alignment horizontal="right" vertical="center"/>
    </xf>
    <xf numFmtId="0" fontId="2" fillId="7" borderId="1" xfId="0" applyFont="1" applyFill="1" applyBorder="1" applyAlignment="1">
      <alignment horizontal="center" vertical="center"/>
    </xf>
    <xf numFmtId="4" fontId="2" fillId="7" borderId="1" xfId="1" applyNumberFormat="1" applyFont="1" applyFill="1" applyBorder="1" applyAlignment="1">
      <alignment horizontal="right" vertical="center"/>
    </xf>
    <xf numFmtId="0" fontId="2" fillId="7" borderId="1" xfId="0" applyFont="1" applyFill="1" applyBorder="1" applyAlignment="1">
      <alignment horizontal="center" vertical="center" wrapText="1"/>
    </xf>
    <xf numFmtId="4" fontId="0" fillId="0" borderId="0" xfId="0" applyNumberFormat="1"/>
    <xf numFmtId="4" fontId="3" fillId="0" borderId="1" xfId="1" applyNumberFormat="1" applyFont="1" applyFill="1" applyBorder="1" applyAlignment="1">
      <alignment horizontal="right"/>
    </xf>
    <xf numFmtId="4" fontId="2" fillId="7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 vertical="center"/>
    </xf>
    <xf numFmtId="4" fontId="2" fillId="3" borderId="1" xfId="1" applyNumberFormat="1" applyFont="1" applyFill="1" applyBorder="1" applyAlignment="1">
      <alignment horizontal="center" vertical="center"/>
    </xf>
    <xf numFmtId="4" fontId="2" fillId="5" borderId="1" xfId="1" applyNumberFormat="1" applyFont="1" applyFill="1" applyBorder="1" applyAlignment="1">
      <alignment horizontal="center" vertical="center"/>
    </xf>
    <xf numFmtId="4" fontId="2" fillId="7" borderId="1" xfId="1" applyNumberFormat="1" applyFont="1" applyFill="1" applyBorder="1" applyAlignment="1">
      <alignment horizontal="center" vertical="center"/>
    </xf>
    <xf numFmtId="0" fontId="3" fillId="0" borderId="1" xfId="0" applyFont="1" applyBorder="1"/>
    <xf numFmtId="4" fontId="3" fillId="0" borderId="1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center"/>
    </xf>
    <xf numFmtId="0" fontId="6" fillId="4" borderId="0" xfId="0" applyFont="1" applyFill="1"/>
    <xf numFmtId="4" fontId="3" fillId="6" borderId="1" xfId="2" applyNumberFormat="1" applyFont="1" applyFill="1" applyBorder="1" applyAlignment="1">
      <alignment horizontal="right" vertical="center"/>
    </xf>
    <xf numFmtId="39" fontId="7" fillId="8" borderId="3" xfId="0" applyNumberFormat="1" applyFont="1" applyFill="1" applyBorder="1" applyAlignment="1">
      <alignment horizontal="right" wrapText="1"/>
    </xf>
    <xf numFmtId="0" fontId="6" fillId="0" borderId="0" xfId="0" applyFont="1"/>
    <xf numFmtId="4" fontId="6" fillId="4" borderId="0" xfId="0" applyNumberFormat="1" applyFont="1" applyFill="1"/>
    <xf numFmtId="0" fontId="6" fillId="0" borderId="0" xfId="0" applyFont="1" applyAlignment="1">
      <alignment horizontal="center"/>
    </xf>
    <xf numFmtId="4" fontId="6" fillId="0" borderId="0" xfId="0" applyNumberFormat="1" applyFont="1"/>
    <xf numFmtId="4" fontId="3" fillId="4" borderId="1" xfId="0" applyNumberFormat="1" applyFont="1" applyFill="1" applyBorder="1" applyAlignment="1">
      <alignment horizontal="center" vertical="center"/>
    </xf>
    <xf numFmtId="4" fontId="2" fillId="2" borderId="1" xfId="1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4" fontId="3" fillId="4" borderId="4" xfId="1" applyNumberFormat="1" applyFont="1" applyFill="1" applyBorder="1" applyAlignment="1">
      <alignment horizontal="right"/>
    </xf>
    <xf numFmtId="4" fontId="8" fillId="8" borderId="1" xfId="0" applyNumberFormat="1" applyFont="1" applyFill="1" applyBorder="1" applyAlignment="1">
      <alignment horizontal="right" vertical="center" wrapText="1"/>
    </xf>
    <xf numFmtId="4" fontId="8" fillId="8" borderId="5" xfId="0" applyNumberFormat="1" applyFont="1" applyFill="1" applyBorder="1" applyAlignment="1">
      <alignment horizontal="right" vertical="center" wrapText="1"/>
    </xf>
    <xf numFmtId="4" fontId="9" fillId="8" borderId="5" xfId="0" applyNumberFormat="1" applyFont="1" applyFill="1" applyBorder="1" applyAlignment="1">
      <alignment horizontal="right" vertical="top" wrapText="1"/>
    </xf>
    <xf numFmtId="4" fontId="3" fillId="4" borderId="1" xfId="1" applyNumberFormat="1" applyFont="1" applyFill="1" applyBorder="1" applyAlignment="1">
      <alignment horizontal="right" vertical="center"/>
    </xf>
    <xf numFmtId="4" fontId="3" fillId="9" borderId="1" xfId="0" applyNumberFormat="1" applyFont="1" applyFill="1" applyBorder="1" applyAlignment="1">
      <alignment horizontal="center" vertical="center"/>
    </xf>
    <xf numFmtId="4" fontId="10" fillId="8" borderId="5" xfId="0" applyNumberFormat="1" applyFont="1" applyFill="1" applyBorder="1" applyAlignment="1">
      <alignment horizontal="right" vertical="top" wrapText="1"/>
    </xf>
    <xf numFmtId="4" fontId="3" fillId="9" borderId="1" xfId="1" applyNumberFormat="1" applyFont="1" applyFill="1" applyBorder="1" applyAlignment="1">
      <alignment horizontal="right"/>
    </xf>
    <xf numFmtId="0" fontId="5" fillId="4" borderId="2" xfId="0" applyFont="1" applyFill="1" applyBorder="1" applyAlignment="1">
      <alignment horizontal="center" vertical="center"/>
    </xf>
  </cellXfs>
  <cellStyles count="3">
    <cellStyle name="Millares [0]" xfId="1" builtinId="6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420"/>
  <sheetViews>
    <sheetView showGridLines="0" tabSelected="1" zoomScale="120" zoomScaleNormal="120" workbookViewId="0">
      <pane ySplit="2" topLeftCell="A387" activePane="bottomLeft" state="frozen"/>
      <selection pane="bottomLeft" activeCell="H390" sqref="H390"/>
    </sheetView>
  </sheetViews>
  <sheetFormatPr baseColWidth="10" defaultColWidth="9.140625" defaultRowHeight="15" x14ac:dyDescent="0.25"/>
  <cols>
    <col min="1" max="1" width="62.42578125" style="30" customWidth="1"/>
    <col min="2" max="3" width="14.140625" style="30" bestFit="1" customWidth="1"/>
    <col min="4" max="4" width="13.140625" style="30" customWidth="1"/>
    <col min="5" max="5" width="8.5703125" style="32" customWidth="1"/>
    <col min="6" max="7" width="13" style="32" bestFit="1" customWidth="1"/>
    <col min="8" max="8" width="13.7109375" style="33" bestFit="1" customWidth="1"/>
    <col min="9" max="9" width="11.7109375" style="30" bestFit="1" customWidth="1"/>
    <col min="10" max="12" width="13" style="30" bestFit="1" customWidth="1"/>
    <col min="13" max="14" width="9.140625" style="30"/>
    <col min="15" max="15" width="11" style="30" bestFit="1" customWidth="1"/>
    <col min="16" max="16384" width="9.140625" style="30"/>
  </cols>
  <sheetData>
    <row r="1" spans="1:11" s="27" customFormat="1" ht="26.85" customHeight="1" x14ac:dyDescent="0.25">
      <c r="A1" s="45" t="s">
        <v>411</v>
      </c>
      <c r="B1" s="45"/>
      <c r="C1" s="45"/>
      <c r="D1" s="45"/>
      <c r="E1" s="45"/>
      <c r="F1" s="36"/>
      <c r="G1" s="36"/>
      <c r="H1" s="31"/>
    </row>
    <row r="2" spans="1:11" s="27" customFormat="1" ht="22.5" x14ac:dyDescent="0.25">
      <c r="A2" s="12" t="s">
        <v>280</v>
      </c>
      <c r="B2" s="12">
        <v>2023</v>
      </c>
      <c r="C2" s="12">
        <v>2022</v>
      </c>
      <c r="D2" s="14" t="s">
        <v>409</v>
      </c>
      <c r="E2" s="17" t="s">
        <v>0</v>
      </c>
      <c r="F2"/>
      <c r="G2"/>
      <c r="H2" s="31"/>
    </row>
    <row r="3" spans="1:11" s="27" customFormat="1" x14ac:dyDescent="0.25">
      <c r="A3" s="1" t="s">
        <v>273</v>
      </c>
      <c r="B3" s="6">
        <v>114197163.66</v>
      </c>
      <c r="C3" s="6">
        <f>+C4+C5</f>
        <v>109828101.81999999</v>
      </c>
      <c r="D3" s="7">
        <f t="shared" ref="D3:D34" si="0">B3-C3</f>
        <v>4369061.8400000036</v>
      </c>
      <c r="E3" s="18">
        <f>D3/C3*100</f>
        <v>3.9780910054883476</v>
      </c>
      <c r="F3"/>
      <c r="G3"/>
      <c r="H3"/>
      <c r="I3"/>
      <c r="J3"/>
      <c r="K3"/>
    </row>
    <row r="4" spans="1:11" s="27" customFormat="1" x14ac:dyDescent="0.25">
      <c r="A4" s="8" t="s">
        <v>1</v>
      </c>
      <c r="B4" s="38">
        <v>49582538.079999998</v>
      </c>
      <c r="C4" s="38">
        <v>48058604.060000002</v>
      </c>
      <c r="D4" s="9">
        <f t="shared" si="0"/>
        <v>1523934.0199999958</v>
      </c>
      <c r="E4" s="19">
        <f>D4/C4*100</f>
        <v>3.1709910219144133</v>
      </c>
      <c r="F4"/>
      <c r="G4"/>
      <c r="H4"/>
      <c r="I4"/>
      <c r="J4"/>
      <c r="K4"/>
    </row>
    <row r="5" spans="1:11" s="27" customFormat="1" x14ac:dyDescent="0.25">
      <c r="A5" s="8" t="s">
        <v>2</v>
      </c>
      <c r="B5" s="38">
        <v>62922568.009999998</v>
      </c>
      <c r="C5" s="38">
        <v>61769497.759999998</v>
      </c>
      <c r="D5" s="9">
        <f t="shared" si="0"/>
        <v>1153070.25</v>
      </c>
      <c r="E5" s="19">
        <f>D5/C5*100</f>
        <v>1.8667308166890946</v>
      </c>
      <c r="F5"/>
      <c r="G5"/>
      <c r="H5"/>
      <c r="I5"/>
      <c r="J5"/>
      <c r="K5"/>
    </row>
    <row r="6" spans="1:11" s="27" customFormat="1" x14ac:dyDescent="0.25">
      <c r="A6" s="1" t="s">
        <v>274</v>
      </c>
      <c r="B6" s="6">
        <v>69283868.810000002</v>
      </c>
      <c r="C6" s="6">
        <f>SUM(C7:C10)</f>
        <v>64992363.769999996</v>
      </c>
      <c r="D6" s="7">
        <f t="shared" si="0"/>
        <v>4291505.0400000066</v>
      </c>
      <c r="E6" s="18">
        <f>D6/C6*100</f>
        <v>6.6030911803533057</v>
      </c>
      <c r="F6"/>
      <c r="G6"/>
      <c r="H6"/>
      <c r="I6"/>
      <c r="J6"/>
      <c r="K6"/>
    </row>
    <row r="7" spans="1:11" s="27" customFormat="1" x14ac:dyDescent="0.25">
      <c r="A7" s="8" t="s">
        <v>275</v>
      </c>
      <c r="B7" s="38">
        <v>23796201.109999999</v>
      </c>
      <c r="C7" s="38">
        <v>29074553.16</v>
      </c>
      <c r="D7" s="9">
        <f t="shared" si="0"/>
        <v>-5278352.0500000007</v>
      </c>
      <c r="E7" s="19">
        <f>D7/C7*100</f>
        <v>-18.154542293230556</v>
      </c>
      <c r="F7"/>
      <c r="G7"/>
      <c r="H7"/>
      <c r="I7"/>
      <c r="J7"/>
      <c r="K7"/>
    </row>
    <row r="8" spans="1:11" s="27" customFormat="1" hidden="1" x14ac:dyDescent="0.25">
      <c r="A8" s="8" t="s">
        <v>336</v>
      </c>
      <c r="B8" s="38"/>
      <c r="C8" s="38">
        <v>0</v>
      </c>
      <c r="D8" s="9">
        <f t="shared" si="0"/>
        <v>0</v>
      </c>
      <c r="E8" s="19"/>
      <c r="F8"/>
      <c r="G8"/>
      <c r="H8"/>
      <c r="I8"/>
      <c r="J8"/>
      <c r="K8"/>
    </row>
    <row r="9" spans="1:11" s="27" customFormat="1" hidden="1" x14ac:dyDescent="0.25">
      <c r="A9" s="8" t="s">
        <v>3</v>
      </c>
      <c r="B9" s="38"/>
      <c r="C9" s="38">
        <v>0</v>
      </c>
      <c r="D9" s="9">
        <f t="shared" si="0"/>
        <v>0</v>
      </c>
      <c r="E9" s="19"/>
      <c r="F9"/>
      <c r="G9"/>
      <c r="H9"/>
      <c r="I9"/>
      <c r="J9"/>
      <c r="K9"/>
    </row>
    <row r="10" spans="1:11" s="27" customFormat="1" x14ac:dyDescent="0.25">
      <c r="A10" s="8" t="s">
        <v>4</v>
      </c>
      <c r="B10" s="38">
        <v>42630617.030000001</v>
      </c>
      <c r="C10" s="38">
        <v>35917810.609999999</v>
      </c>
      <c r="D10" s="9">
        <f t="shared" si="0"/>
        <v>6712806.4200000018</v>
      </c>
      <c r="E10" s="19">
        <f>D10/C10*100</f>
        <v>18.689353014548907</v>
      </c>
      <c r="F10"/>
      <c r="G10"/>
      <c r="H10"/>
      <c r="I10"/>
      <c r="J10"/>
      <c r="K10"/>
    </row>
    <row r="11" spans="1:11" s="27" customFormat="1" x14ac:dyDescent="0.25">
      <c r="A11" s="1" t="s">
        <v>276</v>
      </c>
      <c r="B11" s="6">
        <v>110851.13</v>
      </c>
      <c r="C11" s="6">
        <f>SUM(C12:C13)</f>
        <v>118846.95</v>
      </c>
      <c r="D11" s="7">
        <f t="shared" si="0"/>
        <v>-7995.8199999999924</v>
      </c>
      <c r="E11" s="18">
        <f>D11/C11*100</f>
        <v>-6.7278293637320878</v>
      </c>
      <c r="F11"/>
      <c r="G11"/>
      <c r="H11"/>
      <c r="I11"/>
      <c r="J11"/>
      <c r="K11"/>
    </row>
    <row r="12" spans="1:11" s="27" customFormat="1" hidden="1" x14ac:dyDescent="0.25">
      <c r="A12" s="8" t="s">
        <v>5</v>
      </c>
      <c r="B12" s="28"/>
      <c r="C12" s="28">
        <v>0</v>
      </c>
      <c r="D12" s="9">
        <f t="shared" si="0"/>
        <v>0</v>
      </c>
      <c r="E12" s="19"/>
      <c r="F12" s="30"/>
      <c r="G12" s="30"/>
      <c r="H12" s="30"/>
      <c r="I12" s="30"/>
      <c r="J12" s="30"/>
      <c r="K12" s="30"/>
    </row>
    <row r="13" spans="1:11" s="27" customFormat="1" x14ac:dyDescent="0.25">
      <c r="A13" s="8" t="s">
        <v>6</v>
      </c>
      <c r="B13" s="39">
        <v>110851.13</v>
      </c>
      <c r="C13" s="39">
        <v>118846.95</v>
      </c>
      <c r="D13" s="9">
        <f t="shared" si="0"/>
        <v>-7995.8199999999924</v>
      </c>
      <c r="E13" s="19">
        <f>D13/C13*100</f>
        <v>-6.7278293637320878</v>
      </c>
      <c r="F13"/>
      <c r="G13"/>
      <c r="H13"/>
      <c r="I13"/>
      <c r="J13"/>
      <c r="K13"/>
    </row>
    <row r="14" spans="1:11" s="27" customFormat="1" x14ac:dyDescent="0.25">
      <c r="A14" s="1" t="s">
        <v>277</v>
      </c>
      <c r="B14" s="6">
        <v>9057139.5700000003</v>
      </c>
      <c r="C14" s="6">
        <f>SUM(C15:C16)</f>
        <v>8548870.4499999993</v>
      </c>
      <c r="D14" s="7">
        <f t="shared" si="0"/>
        <v>508269.12000000104</v>
      </c>
      <c r="E14" s="18">
        <f>D14/C14*100</f>
        <v>5.9454535306474448</v>
      </c>
      <c r="F14"/>
      <c r="G14"/>
      <c r="H14"/>
      <c r="I14"/>
      <c r="J14"/>
      <c r="K14"/>
    </row>
    <row r="15" spans="1:11" s="27" customFormat="1" x14ac:dyDescent="0.25">
      <c r="A15" s="8" t="s">
        <v>410</v>
      </c>
      <c r="B15" s="10">
        <v>9057139.5700000003</v>
      </c>
      <c r="C15" s="10">
        <v>8453474.1799999997</v>
      </c>
      <c r="D15" s="9">
        <f t="shared" si="0"/>
        <v>603665.3900000006</v>
      </c>
      <c r="E15" s="19">
        <f>D15/C15*100</f>
        <v>7.1410331083545175</v>
      </c>
      <c r="F15"/>
      <c r="G15"/>
      <c r="H15"/>
      <c r="I15"/>
      <c r="J15"/>
      <c r="K15"/>
    </row>
    <row r="16" spans="1:11" s="27" customFormat="1" x14ac:dyDescent="0.25">
      <c r="A16" s="8" t="s">
        <v>7</v>
      </c>
      <c r="B16" s="10">
        <v>0</v>
      </c>
      <c r="C16" s="10">
        <v>95396.27</v>
      </c>
      <c r="D16" s="9">
        <f t="shared" si="0"/>
        <v>-95396.27</v>
      </c>
      <c r="E16" s="19">
        <f>D16/C16*100</f>
        <v>-100</v>
      </c>
      <c r="F16"/>
      <c r="G16"/>
      <c r="H16"/>
      <c r="I16"/>
      <c r="J16"/>
      <c r="K16"/>
    </row>
    <row r="17" spans="1:11" s="27" customFormat="1" x14ac:dyDescent="0.25">
      <c r="A17" s="1" t="s">
        <v>278</v>
      </c>
      <c r="B17" s="6">
        <v>39551235.149999999</v>
      </c>
      <c r="C17" s="6">
        <f>SUM(C18:C24)</f>
        <v>35934601.099999994</v>
      </c>
      <c r="D17" s="7">
        <f t="shared" si="0"/>
        <v>3616634.0500000045</v>
      </c>
      <c r="E17" s="18">
        <f>D17/C17*100</f>
        <v>10.064489208981382</v>
      </c>
      <c r="F17"/>
      <c r="G17"/>
      <c r="H17"/>
      <c r="I17"/>
      <c r="J17"/>
      <c r="K17"/>
    </row>
    <row r="18" spans="1:11" s="27" customFormat="1" hidden="1" x14ac:dyDescent="0.25">
      <c r="A18" s="8" t="s">
        <v>8</v>
      </c>
      <c r="B18" s="10"/>
      <c r="C18" s="10">
        <v>0</v>
      </c>
      <c r="D18" s="9">
        <f t="shared" si="0"/>
        <v>0</v>
      </c>
      <c r="E18" s="19"/>
      <c r="F18"/>
      <c r="G18"/>
      <c r="H18"/>
      <c r="I18"/>
      <c r="J18"/>
      <c r="K18"/>
    </row>
    <row r="19" spans="1:11" s="27" customFormat="1" x14ac:dyDescent="0.25">
      <c r="A19" s="8" t="s">
        <v>9</v>
      </c>
      <c r="B19" s="38">
        <v>36823877.590000004</v>
      </c>
      <c r="C19" s="38">
        <v>32988363.719999999</v>
      </c>
      <c r="D19" s="9">
        <f t="shared" si="0"/>
        <v>3835513.8700000048</v>
      </c>
      <c r="E19" s="19">
        <f>D19/C19*100</f>
        <v>11.626869106195258</v>
      </c>
      <c r="F19"/>
      <c r="G19"/>
      <c r="H19"/>
      <c r="I19"/>
      <c r="J19"/>
      <c r="K19"/>
    </row>
    <row r="20" spans="1:11" s="27" customFormat="1" hidden="1" x14ac:dyDescent="0.25">
      <c r="A20" s="8" t="s">
        <v>10</v>
      </c>
      <c r="B20" s="38"/>
      <c r="C20" s="38">
        <v>0</v>
      </c>
      <c r="D20" s="9">
        <f t="shared" si="0"/>
        <v>0</v>
      </c>
      <c r="E20" s="19"/>
      <c r="F20"/>
      <c r="G20"/>
      <c r="H20"/>
      <c r="I20"/>
      <c r="J20"/>
      <c r="K20"/>
    </row>
    <row r="21" spans="1:11" s="27" customFormat="1" x14ac:dyDescent="0.25">
      <c r="A21" s="8" t="s">
        <v>11</v>
      </c>
      <c r="B21" s="38">
        <v>152820.63</v>
      </c>
      <c r="C21" s="38">
        <v>152999.97</v>
      </c>
      <c r="D21" s="9">
        <f t="shared" si="0"/>
        <v>-179.33999999999651</v>
      </c>
      <c r="E21" s="19">
        <f>D21/C21*100</f>
        <v>-0.11721570925797992</v>
      </c>
      <c r="F21"/>
      <c r="G21"/>
      <c r="H21"/>
      <c r="I21"/>
      <c r="J21"/>
      <c r="K21"/>
    </row>
    <row r="22" spans="1:11" s="27" customFormat="1" x14ac:dyDescent="0.25">
      <c r="A22" s="8" t="s">
        <v>12</v>
      </c>
      <c r="B22" s="38">
        <v>2439536.9300000002</v>
      </c>
      <c r="C22" s="38">
        <v>2766237.41</v>
      </c>
      <c r="D22" s="9">
        <f t="shared" si="0"/>
        <v>-326700.48</v>
      </c>
      <c r="E22" s="19">
        <f>D22/C22*100</f>
        <v>-11.810283485393249</v>
      </c>
      <c r="F22"/>
      <c r="G22"/>
      <c r="H22"/>
      <c r="I22"/>
      <c r="J22"/>
      <c r="K22"/>
    </row>
    <row r="23" spans="1:11" s="27" customFormat="1" x14ac:dyDescent="0.25">
      <c r="A23" s="8" t="s">
        <v>13</v>
      </c>
      <c r="B23" s="41">
        <v>135000</v>
      </c>
      <c r="C23" s="41">
        <v>27000</v>
      </c>
      <c r="D23" s="9">
        <f t="shared" si="0"/>
        <v>108000</v>
      </c>
      <c r="E23" s="19">
        <f>D23/C23*100</f>
        <v>400</v>
      </c>
      <c r="F23"/>
      <c r="G23"/>
      <c r="H23"/>
      <c r="I23"/>
      <c r="J23"/>
      <c r="K23"/>
    </row>
    <row r="24" spans="1:11" s="27" customFormat="1" ht="15" hidden="1" customHeight="1" x14ac:dyDescent="0.25">
      <c r="A24" s="8" t="s">
        <v>14</v>
      </c>
      <c r="B24" s="10"/>
      <c r="C24" s="10">
        <v>0</v>
      </c>
      <c r="D24" s="9">
        <f t="shared" si="0"/>
        <v>0</v>
      </c>
      <c r="E24" s="19"/>
      <c r="F24"/>
      <c r="G24"/>
      <c r="H24"/>
      <c r="I24"/>
      <c r="J24"/>
      <c r="K24"/>
    </row>
    <row r="25" spans="1:11" s="27" customFormat="1" ht="18.399999999999999" customHeight="1" x14ac:dyDescent="0.25">
      <c r="A25" s="2" t="s">
        <v>279</v>
      </c>
      <c r="B25" s="3">
        <f>B3+B6+B11+B14+B17</f>
        <v>232200258.31999999</v>
      </c>
      <c r="C25" s="3">
        <f>+C17+C14+C11+C6+C3</f>
        <v>219422784.08999997</v>
      </c>
      <c r="D25" s="4">
        <f>B25-C25</f>
        <v>12777474.230000019</v>
      </c>
      <c r="E25" s="20">
        <f>D25/C25*100</f>
        <v>5.8232212680152307</v>
      </c>
      <c r="F25"/>
      <c r="G25"/>
      <c r="H25"/>
      <c r="I25"/>
      <c r="J25"/>
      <c r="K25"/>
    </row>
    <row r="26" spans="1:11" s="27" customFormat="1" x14ac:dyDescent="0.25">
      <c r="A26" s="1" t="s">
        <v>281</v>
      </c>
      <c r="B26" s="6">
        <v>3478637.85</v>
      </c>
      <c r="C26" s="6">
        <f>SUM(C27:C39)</f>
        <v>3066171.69</v>
      </c>
      <c r="D26" s="7">
        <f t="shared" si="0"/>
        <v>412466.16000000015</v>
      </c>
      <c r="E26" s="18">
        <f>D26/C26*100</f>
        <v>13.452154729143695</v>
      </c>
      <c r="F26"/>
      <c r="G26"/>
      <c r="H26"/>
      <c r="I26"/>
      <c r="J26"/>
      <c r="K26"/>
    </row>
    <row r="27" spans="1:11" s="27" customFormat="1" x14ac:dyDescent="0.25">
      <c r="A27" s="8" t="s">
        <v>15</v>
      </c>
      <c r="B27" s="10">
        <v>1722660.07</v>
      </c>
      <c r="C27" s="10">
        <v>1711320.95</v>
      </c>
      <c r="D27" s="9">
        <f t="shared" si="0"/>
        <v>11339.120000000112</v>
      </c>
      <c r="E27" s="19">
        <f>D27/C27*100</f>
        <v>0.66259458811628014</v>
      </c>
      <c r="F27"/>
      <c r="G27"/>
      <c r="H27"/>
      <c r="I27"/>
      <c r="J27"/>
      <c r="K27"/>
    </row>
    <row r="28" spans="1:11" s="27" customFormat="1" hidden="1" x14ac:dyDescent="0.25">
      <c r="A28" s="8" t="s">
        <v>16</v>
      </c>
      <c r="B28" s="29"/>
      <c r="C28" s="29"/>
      <c r="D28" s="9">
        <f t="shared" si="0"/>
        <v>0</v>
      </c>
      <c r="E28" s="19"/>
      <c r="F28"/>
      <c r="G28"/>
      <c r="H28"/>
      <c r="I28"/>
      <c r="J28"/>
      <c r="K28"/>
    </row>
    <row r="29" spans="1:11" s="27" customFormat="1" x14ac:dyDescent="0.25">
      <c r="A29" s="8" t="s">
        <v>17</v>
      </c>
      <c r="B29" s="10">
        <v>13823.98</v>
      </c>
      <c r="C29" s="10">
        <v>2234.1999999999998</v>
      </c>
      <c r="D29" s="9">
        <f t="shared" si="0"/>
        <v>11589.779999999999</v>
      </c>
      <c r="E29" s="19"/>
      <c r="F29"/>
      <c r="G29"/>
      <c r="H29"/>
      <c r="I29"/>
      <c r="J29"/>
      <c r="K29"/>
    </row>
    <row r="30" spans="1:11" s="27" customFormat="1" x14ac:dyDescent="0.25">
      <c r="A30" s="8" t="s">
        <v>18</v>
      </c>
      <c r="B30" s="10">
        <v>5557.74</v>
      </c>
      <c r="C30" s="10">
        <v>663</v>
      </c>
      <c r="D30" s="9">
        <f t="shared" si="0"/>
        <v>4894.74</v>
      </c>
      <c r="E30" s="19">
        <f t="shared" ref="E30:E38" si="1">D30/C30*100</f>
        <v>738.27149321266972</v>
      </c>
      <c r="F30"/>
      <c r="G30"/>
      <c r="H30"/>
      <c r="I30"/>
      <c r="J30"/>
      <c r="K30"/>
    </row>
    <row r="31" spans="1:11" s="27" customFormat="1" x14ac:dyDescent="0.25">
      <c r="A31" s="8" t="s">
        <v>19</v>
      </c>
      <c r="B31" s="10">
        <v>924.14</v>
      </c>
      <c r="C31" s="10">
        <v>3157</v>
      </c>
      <c r="D31" s="9">
        <f t="shared" si="0"/>
        <v>-2232.86</v>
      </c>
      <c r="E31" s="19">
        <f t="shared" si="1"/>
        <v>-70.727272727272734</v>
      </c>
      <c r="F31"/>
      <c r="G31"/>
      <c r="H31"/>
      <c r="I31"/>
      <c r="J31"/>
      <c r="K31"/>
    </row>
    <row r="32" spans="1:11" s="27" customFormat="1" x14ac:dyDescent="0.25">
      <c r="A32" s="8" t="s">
        <v>20</v>
      </c>
      <c r="B32" s="39">
        <v>6300.25</v>
      </c>
      <c r="C32" s="39">
        <v>0</v>
      </c>
      <c r="D32" s="9">
        <f t="shared" si="0"/>
        <v>6300.25</v>
      </c>
      <c r="E32" s="19"/>
      <c r="F32"/>
      <c r="G32"/>
      <c r="H32"/>
      <c r="I32"/>
      <c r="J32"/>
      <c r="K32"/>
    </row>
    <row r="33" spans="1:11" s="27" customFormat="1" x14ac:dyDescent="0.25">
      <c r="A33" s="8" t="s">
        <v>21</v>
      </c>
      <c r="B33" s="16">
        <v>6300.25</v>
      </c>
      <c r="C33" s="16">
        <v>7309.32</v>
      </c>
      <c r="D33" s="9">
        <f t="shared" si="0"/>
        <v>-1009.0699999999997</v>
      </c>
      <c r="E33" s="19">
        <f t="shared" si="1"/>
        <v>-13.805251377693134</v>
      </c>
      <c r="F33"/>
      <c r="G33"/>
      <c r="H33"/>
      <c r="I33"/>
      <c r="J33"/>
      <c r="K33"/>
    </row>
    <row r="34" spans="1:11" s="27" customFormat="1" x14ac:dyDescent="0.25">
      <c r="A34" s="8" t="s">
        <v>22</v>
      </c>
      <c r="B34" s="16">
        <v>266958.63</v>
      </c>
      <c r="C34" s="16">
        <v>185715.92</v>
      </c>
      <c r="D34" s="9">
        <f t="shared" si="0"/>
        <v>81242.709999999992</v>
      </c>
      <c r="E34" s="19">
        <f t="shared" si="1"/>
        <v>43.745689653315658</v>
      </c>
      <c r="F34"/>
      <c r="G34"/>
      <c r="H34"/>
      <c r="I34"/>
      <c r="J34"/>
      <c r="K34"/>
    </row>
    <row r="35" spans="1:11" s="27" customFormat="1" x14ac:dyDescent="0.25">
      <c r="A35" s="8" t="s">
        <v>23</v>
      </c>
      <c r="B35" s="16">
        <v>0</v>
      </c>
      <c r="C35" s="16">
        <v>1145813.72</v>
      </c>
      <c r="D35" s="9">
        <f t="shared" ref="D35:D55" si="2">B35-C35</f>
        <v>-1145813.72</v>
      </c>
      <c r="E35" s="19">
        <f t="shared" si="1"/>
        <v>-100</v>
      </c>
      <c r="F35"/>
      <c r="G35"/>
      <c r="H35"/>
      <c r="I35"/>
      <c r="J35"/>
      <c r="K35"/>
    </row>
    <row r="36" spans="1:11" s="27" customFormat="1" x14ac:dyDescent="0.25">
      <c r="A36" s="8" t="s">
        <v>365</v>
      </c>
      <c r="B36" s="16">
        <v>71.819999999999993</v>
      </c>
      <c r="C36" s="16">
        <v>503.58</v>
      </c>
      <c r="D36" s="9">
        <f t="shared" si="2"/>
        <v>-431.76</v>
      </c>
      <c r="E36" s="19">
        <f t="shared" si="1"/>
        <v>-85.738115095913258</v>
      </c>
      <c r="F36"/>
      <c r="G36"/>
      <c r="H36"/>
      <c r="I36"/>
      <c r="J36"/>
      <c r="K36"/>
    </row>
    <row r="37" spans="1:11" s="27" customFormat="1" hidden="1" x14ac:dyDescent="0.25">
      <c r="A37" s="8" t="s">
        <v>24</v>
      </c>
      <c r="B37" s="10"/>
      <c r="C37" s="10"/>
      <c r="D37" s="9">
        <f t="shared" si="2"/>
        <v>0</v>
      </c>
      <c r="E37" s="19" t="e">
        <f t="shared" si="1"/>
        <v>#DIV/0!</v>
      </c>
      <c r="F37" s="30"/>
      <c r="G37" s="30"/>
      <c r="H37" s="30"/>
      <c r="I37" s="30"/>
      <c r="J37" s="30"/>
      <c r="K37" s="30"/>
    </row>
    <row r="38" spans="1:11" s="27" customFormat="1" x14ac:dyDescent="0.25">
      <c r="A38" s="8" t="s">
        <v>25</v>
      </c>
      <c r="B38" s="10">
        <v>11354.19</v>
      </c>
      <c r="C38" s="10">
        <v>1682.3</v>
      </c>
      <c r="D38" s="9">
        <f t="shared" si="2"/>
        <v>9671.8900000000012</v>
      </c>
      <c r="E38" s="19">
        <f t="shared" si="1"/>
        <v>574.92064435594136</v>
      </c>
      <c r="F38"/>
      <c r="G38"/>
      <c r="H38"/>
      <c r="I38"/>
      <c r="J38"/>
      <c r="K38"/>
    </row>
    <row r="39" spans="1:11" s="27" customFormat="1" x14ac:dyDescent="0.25">
      <c r="A39" s="8" t="s">
        <v>26</v>
      </c>
      <c r="B39" s="10">
        <v>2655.83</v>
      </c>
      <c r="C39" s="10">
        <v>7771.7</v>
      </c>
      <c r="D39" s="9">
        <f t="shared" si="2"/>
        <v>-5115.87</v>
      </c>
      <c r="E39" s="19">
        <f>D39/C39*100</f>
        <v>-65.826910457171522</v>
      </c>
      <c r="F39"/>
      <c r="G39"/>
      <c r="H39"/>
      <c r="I39"/>
      <c r="J39"/>
      <c r="K39"/>
    </row>
    <row r="40" spans="1:11" s="27" customFormat="1" x14ac:dyDescent="0.25">
      <c r="A40" s="1" t="s">
        <v>282</v>
      </c>
      <c r="B40" s="6">
        <v>2388888.2599999998</v>
      </c>
      <c r="C40" s="6">
        <f>SUM(C41:C55)</f>
        <v>2336564.52</v>
      </c>
      <c r="D40" s="7">
        <f t="shared" si="2"/>
        <v>52323.739999999758</v>
      </c>
      <c r="E40" s="18">
        <f>D40/C40*100</f>
        <v>2.2393449678847195</v>
      </c>
      <c r="F40"/>
      <c r="G40"/>
      <c r="H40"/>
      <c r="I40"/>
      <c r="J40"/>
      <c r="K40"/>
    </row>
    <row r="41" spans="1:11" s="27" customFormat="1" hidden="1" x14ac:dyDescent="0.25">
      <c r="A41" s="8" t="s">
        <v>27</v>
      </c>
      <c r="B41" s="10"/>
      <c r="C41" s="10">
        <v>0</v>
      </c>
      <c r="D41" s="9">
        <f t="shared" si="2"/>
        <v>0</v>
      </c>
      <c r="E41" s="19"/>
      <c r="F41"/>
      <c r="G41"/>
      <c r="H41"/>
      <c r="I41"/>
      <c r="J41"/>
      <c r="K41"/>
    </row>
    <row r="42" spans="1:11" s="27" customFormat="1" x14ac:dyDescent="0.25">
      <c r="A42" s="8" t="s">
        <v>311</v>
      </c>
      <c r="B42" s="10">
        <v>3949.1</v>
      </c>
      <c r="C42" s="10">
        <v>8922.73</v>
      </c>
      <c r="D42" s="9">
        <f t="shared" si="2"/>
        <v>-4973.6299999999992</v>
      </c>
      <c r="E42" s="19">
        <f>D42/C42*100</f>
        <v>-55.741124073013523</v>
      </c>
      <c r="F42" s="15"/>
      <c r="G42" s="15"/>
      <c r="H42"/>
      <c r="I42"/>
      <c r="J42"/>
      <c r="K42"/>
    </row>
    <row r="43" spans="1:11" s="27" customFormat="1" x14ac:dyDescent="0.25">
      <c r="A43" s="8" t="s">
        <v>28</v>
      </c>
      <c r="B43" s="10">
        <v>54681.3</v>
      </c>
      <c r="C43" s="10">
        <v>56116.4</v>
      </c>
      <c r="D43" s="9">
        <f t="shared" si="2"/>
        <v>-1435.0999999999985</v>
      </c>
      <c r="E43" s="19">
        <f>D43/C43*100</f>
        <v>-2.5573629099514554</v>
      </c>
      <c r="F43"/>
      <c r="G43"/>
      <c r="H43"/>
      <c r="I43"/>
      <c r="J43"/>
      <c r="K43"/>
    </row>
    <row r="44" spans="1:11" s="27" customFormat="1" hidden="1" x14ac:dyDescent="0.25">
      <c r="A44" s="8" t="s">
        <v>29</v>
      </c>
      <c r="B44" s="10"/>
      <c r="C44" s="10"/>
      <c r="D44" s="9">
        <f t="shared" si="2"/>
        <v>0</v>
      </c>
      <c r="E44" s="19"/>
      <c r="F44"/>
      <c r="G44"/>
      <c r="H44"/>
      <c r="I44"/>
      <c r="J44"/>
      <c r="K44"/>
    </row>
    <row r="45" spans="1:11" s="27" customFormat="1" x14ac:dyDescent="0.25">
      <c r="A45" s="8" t="s">
        <v>30</v>
      </c>
      <c r="B45" s="10">
        <v>292670.63</v>
      </c>
      <c r="C45" s="10">
        <v>235420.34</v>
      </c>
      <c r="D45" s="9">
        <f t="shared" si="2"/>
        <v>57250.290000000008</v>
      </c>
      <c r="E45" s="19">
        <f>D45/C45*100</f>
        <v>24.318327804640845</v>
      </c>
      <c r="F45"/>
      <c r="G45"/>
      <c r="H45"/>
      <c r="I45"/>
      <c r="J45"/>
      <c r="K45"/>
    </row>
    <row r="46" spans="1:11" s="27" customFormat="1" hidden="1" x14ac:dyDescent="0.25">
      <c r="A46" s="8" t="s">
        <v>31</v>
      </c>
      <c r="B46" s="10"/>
      <c r="C46" s="10">
        <v>0</v>
      </c>
      <c r="D46" s="9">
        <f t="shared" si="2"/>
        <v>0</v>
      </c>
      <c r="E46" s="19"/>
      <c r="F46"/>
      <c r="G46"/>
      <c r="H46"/>
      <c r="I46"/>
      <c r="J46"/>
      <c r="K46"/>
    </row>
    <row r="47" spans="1:11" s="27" customFormat="1" x14ac:dyDescent="0.25">
      <c r="A47" s="8" t="s">
        <v>32</v>
      </c>
      <c r="B47" s="16">
        <v>804890.71</v>
      </c>
      <c r="C47" s="16">
        <v>817897.94</v>
      </c>
      <c r="D47" s="9">
        <f t="shared" si="2"/>
        <v>-13007.229999999981</v>
      </c>
      <c r="E47" s="19">
        <f>D47/C47*100</f>
        <v>-1.5903243380219276</v>
      </c>
      <c r="F47"/>
      <c r="G47"/>
      <c r="H47"/>
      <c r="I47"/>
      <c r="J47"/>
      <c r="K47"/>
    </row>
    <row r="48" spans="1:11" s="27" customFormat="1" x14ac:dyDescent="0.25">
      <c r="A48" s="8" t="s">
        <v>33</v>
      </c>
      <c r="B48" s="16">
        <v>70497.789999999994</v>
      </c>
      <c r="C48" s="16">
        <v>94041.42</v>
      </c>
      <c r="D48" s="9">
        <f t="shared" si="2"/>
        <v>-23543.630000000005</v>
      </c>
      <c r="E48" s="19">
        <f>D48/C48*100</f>
        <v>-25.035383344913342</v>
      </c>
      <c r="F48"/>
      <c r="G48"/>
      <c r="H48"/>
      <c r="I48"/>
      <c r="J48"/>
      <c r="K48"/>
    </row>
    <row r="49" spans="1:11" s="27" customFormat="1" x14ac:dyDescent="0.25">
      <c r="A49" s="8" t="s">
        <v>34</v>
      </c>
      <c r="B49" s="16">
        <v>2300.21</v>
      </c>
      <c r="C49" s="16">
        <v>4074.9</v>
      </c>
      <c r="D49" s="9">
        <f t="shared" si="2"/>
        <v>-1774.69</v>
      </c>
      <c r="E49" s="19">
        <f>D49/C49*100</f>
        <v>-43.551743601069965</v>
      </c>
      <c r="F49"/>
      <c r="G49"/>
      <c r="H49"/>
      <c r="I49"/>
      <c r="J49"/>
      <c r="K49"/>
    </row>
    <row r="50" spans="1:11" s="27" customFormat="1" x14ac:dyDescent="0.25">
      <c r="A50" s="8" t="s">
        <v>35</v>
      </c>
      <c r="B50" s="10">
        <v>8449.35</v>
      </c>
      <c r="C50" s="10">
        <v>19946.12</v>
      </c>
      <c r="D50" s="9">
        <f t="shared" si="2"/>
        <v>-11496.769999999999</v>
      </c>
      <c r="E50" s="19">
        <f>D50/C50*100</f>
        <v>-57.639129815723557</v>
      </c>
      <c r="F50"/>
      <c r="G50"/>
      <c r="H50"/>
      <c r="I50"/>
      <c r="J50"/>
      <c r="K50"/>
    </row>
    <row r="51" spans="1:11" s="27" customFormat="1" x14ac:dyDescent="0.25">
      <c r="A51" s="8" t="s">
        <v>36</v>
      </c>
      <c r="B51" s="10">
        <v>81296.649999999994</v>
      </c>
      <c r="C51" s="10">
        <v>59721.11</v>
      </c>
      <c r="D51" s="9">
        <f t="shared" si="2"/>
        <v>21575.539999999994</v>
      </c>
      <c r="E51" s="19">
        <f>D51/C51*100</f>
        <v>36.127158386707805</v>
      </c>
      <c r="F51"/>
      <c r="G51"/>
      <c r="H51"/>
      <c r="I51"/>
      <c r="J51"/>
      <c r="K51"/>
    </row>
    <row r="52" spans="1:11" s="27" customFormat="1" ht="15" hidden="1" customHeight="1" x14ac:dyDescent="0.25">
      <c r="A52" s="8" t="s">
        <v>37</v>
      </c>
      <c r="B52" s="10">
        <v>1059295.6000000001</v>
      </c>
      <c r="C52" s="10"/>
      <c r="D52" s="9">
        <f t="shared" si="2"/>
        <v>1059295.6000000001</v>
      </c>
      <c r="E52" s="19"/>
      <c r="F52"/>
      <c r="G52"/>
      <c r="H52"/>
      <c r="I52"/>
      <c r="J52"/>
      <c r="K52"/>
    </row>
    <row r="53" spans="1:11" s="27" customFormat="1" ht="15" hidden="1" customHeight="1" x14ac:dyDescent="0.25">
      <c r="A53" s="8" t="s">
        <v>38</v>
      </c>
      <c r="B53" s="10">
        <v>10856.92</v>
      </c>
      <c r="C53" s="10">
        <v>0</v>
      </c>
      <c r="D53" s="9">
        <f t="shared" si="2"/>
        <v>10856.92</v>
      </c>
      <c r="E53" s="19" t="e">
        <f>D53/C53*100</f>
        <v>#DIV/0!</v>
      </c>
      <c r="F53"/>
      <c r="G53"/>
      <c r="H53"/>
      <c r="I53"/>
      <c r="J53"/>
      <c r="K53"/>
    </row>
    <row r="54" spans="1:11" s="27" customFormat="1" x14ac:dyDescent="0.25">
      <c r="A54" s="8" t="s">
        <v>312</v>
      </c>
      <c r="B54" s="10">
        <v>1059295.6000000001</v>
      </c>
      <c r="C54" s="10">
        <v>1035853.02</v>
      </c>
      <c r="D54" s="9">
        <f t="shared" si="2"/>
        <v>23442.580000000075</v>
      </c>
      <c r="E54" s="19">
        <f>D54/C54*100</f>
        <v>2.263118371755104</v>
      </c>
      <c r="F54"/>
      <c r="G54"/>
      <c r="H54"/>
      <c r="I54"/>
      <c r="J54"/>
      <c r="K54"/>
    </row>
    <row r="55" spans="1:11" s="27" customFormat="1" x14ac:dyDescent="0.25">
      <c r="A55" s="8" t="s">
        <v>39</v>
      </c>
      <c r="B55" s="10">
        <v>10856.92</v>
      </c>
      <c r="C55" s="10">
        <v>4570.54</v>
      </c>
      <c r="D55" s="9">
        <f t="shared" si="2"/>
        <v>6286.38</v>
      </c>
      <c r="E55" s="19">
        <f>D55/C55*100</f>
        <v>137.54129708962179</v>
      </c>
      <c r="F55"/>
      <c r="G55"/>
      <c r="H55"/>
      <c r="I55"/>
      <c r="J55"/>
      <c r="K55"/>
    </row>
    <row r="56" spans="1:11" s="27" customFormat="1" x14ac:dyDescent="0.25">
      <c r="A56" s="1" t="s">
        <v>283</v>
      </c>
      <c r="B56" s="6">
        <v>31421189.129999999</v>
      </c>
      <c r="C56" s="6">
        <f>SUM(C57:C112)+SUM(C113:C123)</f>
        <v>35718347.310000002</v>
      </c>
      <c r="D56" s="7">
        <f t="shared" ref="D56:D90" si="3">B56-C56</f>
        <v>-4297158.1800000034</v>
      </c>
      <c r="E56" s="18">
        <f>D56/C56*100</f>
        <v>-12.030674719367365</v>
      </c>
      <c r="F56"/>
      <c r="G56"/>
      <c r="H56"/>
      <c r="I56"/>
      <c r="J56"/>
      <c r="K56"/>
    </row>
    <row r="57" spans="1:11" s="27" customFormat="1" hidden="1" x14ac:dyDescent="0.25">
      <c r="A57" s="8" t="s">
        <v>307</v>
      </c>
      <c r="B57" s="10"/>
      <c r="C57" s="10">
        <v>0</v>
      </c>
      <c r="D57" s="9">
        <f t="shared" si="3"/>
        <v>0</v>
      </c>
      <c r="E57" s="19"/>
      <c r="F57"/>
      <c r="G57"/>
      <c r="H57"/>
      <c r="I57"/>
      <c r="J57"/>
      <c r="K57"/>
    </row>
    <row r="58" spans="1:11" s="27" customFormat="1" x14ac:dyDescent="0.25">
      <c r="A58" s="8" t="s">
        <v>40</v>
      </c>
      <c r="B58" s="10">
        <v>169047.15</v>
      </c>
      <c r="C58" s="10">
        <v>135211.56</v>
      </c>
      <c r="D58" s="9">
        <f t="shared" si="3"/>
        <v>33835.589999999997</v>
      </c>
      <c r="E58" s="19">
        <f t="shared" ref="E58:E89" si="4">D58/C58*100</f>
        <v>25.024184322701398</v>
      </c>
      <c r="F58"/>
      <c r="G58"/>
      <c r="H58"/>
      <c r="I58"/>
      <c r="J58"/>
      <c r="K58"/>
    </row>
    <row r="59" spans="1:11" s="27" customFormat="1" x14ac:dyDescent="0.25">
      <c r="A59" s="8" t="s">
        <v>41</v>
      </c>
      <c r="B59" s="10">
        <v>36637.65</v>
      </c>
      <c r="C59" s="10">
        <v>42268.77</v>
      </c>
      <c r="D59" s="9">
        <f t="shared" si="3"/>
        <v>-5631.1199999999953</v>
      </c>
      <c r="E59" s="19">
        <f t="shared" si="4"/>
        <v>-13.322176159845665</v>
      </c>
      <c r="F59"/>
      <c r="G59"/>
      <c r="H59"/>
      <c r="I59"/>
      <c r="J59"/>
      <c r="K59"/>
    </row>
    <row r="60" spans="1:11" s="27" customFormat="1" x14ac:dyDescent="0.25">
      <c r="A60" s="8" t="s">
        <v>42</v>
      </c>
      <c r="B60" s="10">
        <v>345108.03</v>
      </c>
      <c r="C60" s="10">
        <v>316254.34000000003</v>
      </c>
      <c r="D60" s="9">
        <f t="shared" si="3"/>
        <v>28853.690000000002</v>
      </c>
      <c r="E60" s="19">
        <f t="shared" si="4"/>
        <v>9.1235712369986768</v>
      </c>
      <c r="F60"/>
      <c r="G60"/>
      <c r="H60"/>
      <c r="I60"/>
      <c r="J60"/>
      <c r="K60"/>
    </row>
    <row r="61" spans="1:11" s="27" customFormat="1" x14ac:dyDescent="0.25">
      <c r="A61" s="8" t="s">
        <v>43</v>
      </c>
      <c r="B61" s="10">
        <v>12125.02</v>
      </c>
      <c r="C61" s="10">
        <v>8495.26</v>
      </c>
      <c r="D61" s="9">
        <f t="shared" si="3"/>
        <v>3629.76</v>
      </c>
      <c r="E61" s="19">
        <f t="shared" si="4"/>
        <v>42.726885345475004</v>
      </c>
      <c r="F61"/>
      <c r="G61"/>
      <c r="H61"/>
      <c r="I61"/>
      <c r="J61"/>
      <c r="K61"/>
    </row>
    <row r="62" spans="1:11" s="27" customFormat="1" x14ac:dyDescent="0.25">
      <c r="A62" s="8" t="s">
        <v>44</v>
      </c>
      <c r="B62" s="10">
        <v>138969.49</v>
      </c>
      <c r="C62" s="10">
        <v>101131.49</v>
      </c>
      <c r="D62" s="9">
        <f t="shared" si="3"/>
        <v>37837.999999999985</v>
      </c>
      <c r="E62" s="19">
        <f t="shared" si="4"/>
        <v>37.41465689865737</v>
      </c>
      <c r="F62"/>
      <c r="G62"/>
      <c r="H62"/>
      <c r="I62"/>
      <c r="J62"/>
      <c r="K62"/>
    </row>
    <row r="63" spans="1:11" s="27" customFormat="1" x14ac:dyDescent="0.25">
      <c r="A63" s="8" t="s">
        <v>45</v>
      </c>
      <c r="B63" s="10">
        <v>73324.649999999994</v>
      </c>
      <c r="C63" s="10">
        <v>59601.48</v>
      </c>
      <c r="D63" s="9">
        <f t="shared" si="3"/>
        <v>13723.169999999991</v>
      </c>
      <c r="E63" s="19">
        <f t="shared" si="4"/>
        <v>23.024881261337789</v>
      </c>
      <c r="F63"/>
      <c r="G63"/>
      <c r="H63"/>
      <c r="I63"/>
      <c r="J63"/>
      <c r="K63"/>
    </row>
    <row r="64" spans="1:11" s="27" customFormat="1" x14ac:dyDescent="0.25">
      <c r="A64" s="8" t="s">
        <v>46</v>
      </c>
      <c r="B64" s="10">
        <v>5765.09</v>
      </c>
      <c r="C64" s="10">
        <v>5174.38</v>
      </c>
      <c r="D64" s="9">
        <f t="shared" si="3"/>
        <v>590.71</v>
      </c>
      <c r="E64" s="19">
        <f t="shared" si="4"/>
        <v>11.416053710782743</v>
      </c>
      <c r="F64"/>
      <c r="G64"/>
      <c r="H64"/>
      <c r="I64"/>
      <c r="J64"/>
      <c r="K64"/>
    </row>
    <row r="65" spans="1:11" s="27" customFormat="1" x14ac:dyDescent="0.25">
      <c r="A65" s="8" t="s">
        <v>47</v>
      </c>
      <c r="B65" s="10">
        <v>18171.099999999999</v>
      </c>
      <c r="C65" s="10">
        <v>18438.89</v>
      </c>
      <c r="D65" s="9">
        <f t="shared" si="3"/>
        <v>-267.79000000000087</v>
      </c>
      <c r="E65" s="19">
        <f t="shared" si="4"/>
        <v>-1.4523108495142651</v>
      </c>
      <c r="F65"/>
      <c r="G65"/>
      <c r="H65"/>
      <c r="I65"/>
      <c r="J65"/>
      <c r="K65"/>
    </row>
    <row r="66" spans="1:11" s="27" customFormat="1" x14ac:dyDescent="0.25">
      <c r="A66" s="8" t="s">
        <v>48</v>
      </c>
      <c r="B66" s="10">
        <v>1281482.43</v>
      </c>
      <c r="C66" s="10">
        <v>1353209.29</v>
      </c>
      <c r="D66" s="9">
        <f t="shared" si="3"/>
        <v>-71726.860000000102</v>
      </c>
      <c r="E66" s="19">
        <f t="shared" si="4"/>
        <v>-5.3005001170218167</v>
      </c>
      <c r="F66"/>
      <c r="G66"/>
      <c r="H66"/>
      <c r="I66"/>
      <c r="J66"/>
      <c r="K66"/>
    </row>
    <row r="67" spans="1:11" s="27" customFormat="1" x14ac:dyDescent="0.25">
      <c r="A67" s="8" t="s">
        <v>49</v>
      </c>
      <c r="B67" s="10">
        <v>10327.370000000001</v>
      </c>
      <c r="C67" s="10">
        <v>17781.98</v>
      </c>
      <c r="D67" s="9">
        <f t="shared" si="3"/>
        <v>-7454.6099999999988</v>
      </c>
      <c r="E67" s="19">
        <f t="shared" si="4"/>
        <v>-41.922271872986016</v>
      </c>
      <c r="F67"/>
      <c r="G67"/>
      <c r="H67"/>
      <c r="I67"/>
      <c r="J67"/>
      <c r="K67"/>
    </row>
    <row r="68" spans="1:11" s="27" customFormat="1" ht="22.5" x14ac:dyDescent="0.25">
      <c r="A68" s="12" t="s">
        <v>280</v>
      </c>
      <c r="B68" s="12">
        <v>2023</v>
      </c>
      <c r="C68" s="12">
        <v>2022</v>
      </c>
      <c r="D68" s="14" t="s">
        <v>409</v>
      </c>
      <c r="E68" s="17" t="s">
        <v>0</v>
      </c>
      <c r="F68"/>
      <c r="G68"/>
      <c r="H68"/>
      <c r="I68"/>
      <c r="J68"/>
      <c r="K68"/>
    </row>
    <row r="69" spans="1:11" s="27" customFormat="1" x14ac:dyDescent="0.25">
      <c r="A69" s="8" t="s">
        <v>50</v>
      </c>
      <c r="B69" s="10">
        <v>5749018.3200000003</v>
      </c>
      <c r="C69" s="10">
        <v>8950265.1500000004</v>
      </c>
      <c r="D69" s="9">
        <f t="shared" si="3"/>
        <v>-3201246.83</v>
      </c>
      <c r="E69" s="19">
        <f t="shared" si="4"/>
        <v>-35.76706138141617</v>
      </c>
      <c r="F69"/>
      <c r="G69"/>
      <c r="H69"/>
      <c r="I69"/>
      <c r="J69"/>
      <c r="K69"/>
    </row>
    <row r="70" spans="1:11" s="27" customFormat="1" x14ac:dyDescent="0.25">
      <c r="A70" s="8" t="s">
        <v>51</v>
      </c>
      <c r="B70" s="10">
        <v>399943.29</v>
      </c>
      <c r="C70" s="10">
        <v>470546.94</v>
      </c>
      <c r="D70" s="9">
        <f t="shared" si="3"/>
        <v>-70603.650000000023</v>
      </c>
      <c r="E70" s="19">
        <f t="shared" si="4"/>
        <v>-15.004592315487169</v>
      </c>
      <c r="F70"/>
      <c r="G70"/>
      <c r="H70"/>
      <c r="I70"/>
      <c r="J70"/>
      <c r="K70"/>
    </row>
    <row r="71" spans="1:11" s="27" customFormat="1" x14ac:dyDescent="0.25">
      <c r="A71" s="8" t="s">
        <v>52</v>
      </c>
      <c r="B71" s="10">
        <v>2594965.4300000002</v>
      </c>
      <c r="C71" s="10">
        <v>2340598.83</v>
      </c>
      <c r="D71" s="9">
        <f t="shared" si="3"/>
        <v>254366.60000000009</v>
      </c>
      <c r="E71" s="19">
        <f t="shared" si="4"/>
        <v>10.867586394546736</v>
      </c>
      <c r="F71"/>
      <c r="G71"/>
      <c r="H71"/>
      <c r="I71"/>
      <c r="J71"/>
      <c r="K71"/>
    </row>
    <row r="72" spans="1:11" s="27" customFormat="1" x14ac:dyDescent="0.25">
      <c r="A72" s="8" t="s">
        <v>53</v>
      </c>
      <c r="B72" s="10">
        <v>22381.84</v>
      </c>
      <c r="C72" s="10">
        <v>23009.8</v>
      </c>
      <c r="D72" s="9">
        <f t="shared" si="3"/>
        <v>-627.95999999999913</v>
      </c>
      <c r="E72" s="19">
        <f t="shared" si="4"/>
        <v>-2.7290980364887965</v>
      </c>
      <c r="F72"/>
      <c r="G72"/>
      <c r="H72"/>
      <c r="I72"/>
      <c r="J72"/>
      <c r="K72"/>
    </row>
    <row r="73" spans="1:11" s="27" customFormat="1" x14ac:dyDescent="0.25">
      <c r="A73" s="8" t="s">
        <v>54</v>
      </c>
      <c r="B73" s="10">
        <v>37022.78</v>
      </c>
      <c r="C73" s="10">
        <v>21851.41</v>
      </c>
      <c r="D73" s="9">
        <f t="shared" si="3"/>
        <v>15171.369999999999</v>
      </c>
      <c r="E73" s="19">
        <f t="shared" si="4"/>
        <v>69.429707282047232</v>
      </c>
      <c r="F73"/>
      <c r="G73"/>
      <c r="H73"/>
      <c r="I73"/>
      <c r="J73"/>
      <c r="K73"/>
    </row>
    <row r="74" spans="1:11" s="27" customFormat="1" x14ac:dyDescent="0.25">
      <c r="A74" s="8" t="s">
        <v>55</v>
      </c>
      <c r="B74" s="10">
        <v>488.07</v>
      </c>
      <c r="C74" s="10">
        <v>788.05</v>
      </c>
      <c r="D74" s="9">
        <f t="shared" si="3"/>
        <v>-299.97999999999996</v>
      </c>
      <c r="E74" s="19">
        <f t="shared" si="4"/>
        <v>-38.066112556309875</v>
      </c>
      <c r="F74"/>
      <c r="G74"/>
      <c r="H74"/>
      <c r="I74"/>
      <c r="J74"/>
      <c r="K74"/>
    </row>
    <row r="75" spans="1:11" s="27" customFormat="1" x14ac:dyDescent="0.25">
      <c r="A75" s="8" t="s">
        <v>56</v>
      </c>
      <c r="B75" s="10">
        <v>16867.099999999999</v>
      </c>
      <c r="C75" s="10">
        <v>24120.83</v>
      </c>
      <c r="D75" s="9">
        <f t="shared" si="3"/>
        <v>-7253.7300000000032</v>
      </c>
      <c r="E75" s="19">
        <f t="shared" si="4"/>
        <v>-30.072472630502361</v>
      </c>
      <c r="F75"/>
      <c r="G75"/>
      <c r="H75"/>
      <c r="I75"/>
      <c r="J75"/>
      <c r="K75"/>
    </row>
    <row r="76" spans="1:11" s="27" customFormat="1" x14ac:dyDescent="0.25">
      <c r="A76" s="8" t="s">
        <v>402</v>
      </c>
      <c r="B76" s="10">
        <v>7883.93</v>
      </c>
      <c r="C76" s="10">
        <v>25175.34</v>
      </c>
      <c r="D76" s="9">
        <f t="shared" si="3"/>
        <v>-17291.41</v>
      </c>
      <c r="E76" s="19">
        <f t="shared" si="4"/>
        <v>-68.683918469422849</v>
      </c>
      <c r="F76"/>
      <c r="G76"/>
      <c r="H76"/>
      <c r="I76"/>
      <c r="J76"/>
      <c r="K76"/>
    </row>
    <row r="77" spans="1:11" s="27" customFormat="1" x14ac:dyDescent="0.25">
      <c r="A77" s="8" t="s">
        <v>57</v>
      </c>
      <c r="B77" s="10">
        <v>57144.7</v>
      </c>
      <c r="C77" s="10">
        <v>62308.77</v>
      </c>
      <c r="D77" s="9">
        <f t="shared" si="3"/>
        <v>-5164.07</v>
      </c>
      <c r="E77" s="19">
        <f t="shared" si="4"/>
        <v>-8.2878702307877354</v>
      </c>
      <c r="F77"/>
      <c r="G77"/>
      <c r="H77"/>
      <c r="I77"/>
      <c r="J77"/>
      <c r="K77"/>
    </row>
    <row r="78" spans="1:11" s="27" customFormat="1" x14ac:dyDescent="0.25">
      <c r="A78" s="8" t="s">
        <v>313</v>
      </c>
      <c r="B78" s="10">
        <v>192354.99</v>
      </c>
      <c r="C78" s="10">
        <v>170702.58</v>
      </c>
      <c r="D78" s="9">
        <f t="shared" si="3"/>
        <v>21652.410000000003</v>
      </c>
      <c r="E78" s="19">
        <f t="shared" si="4"/>
        <v>12.684289833229236</v>
      </c>
      <c r="F78"/>
      <c r="G78"/>
      <c r="H78"/>
      <c r="I78"/>
      <c r="J78"/>
      <c r="K78"/>
    </row>
    <row r="79" spans="1:11" s="27" customFormat="1" x14ac:dyDescent="0.25">
      <c r="A79" s="8" t="s">
        <v>58</v>
      </c>
      <c r="B79" s="10">
        <v>249919.35999999999</v>
      </c>
      <c r="C79" s="10">
        <v>227017.39</v>
      </c>
      <c r="D79" s="9">
        <f t="shared" si="3"/>
        <v>22901.969999999972</v>
      </c>
      <c r="E79" s="19">
        <f t="shared" si="4"/>
        <v>10.088200732111302</v>
      </c>
      <c r="F79"/>
      <c r="G79"/>
      <c r="H79"/>
      <c r="I79"/>
      <c r="J79"/>
      <c r="K79"/>
    </row>
    <row r="80" spans="1:11" s="27" customFormat="1" x14ac:dyDescent="0.25">
      <c r="A80" s="8" t="s">
        <v>314</v>
      </c>
      <c r="B80" s="10">
        <v>309655.53000000003</v>
      </c>
      <c r="C80" s="10">
        <v>321119.08</v>
      </c>
      <c r="D80" s="9">
        <f t="shared" si="3"/>
        <v>-11463.549999999988</v>
      </c>
      <c r="E80" s="19">
        <f t="shared" si="4"/>
        <v>-3.5698750756261473</v>
      </c>
      <c r="F80"/>
      <c r="G80"/>
      <c r="H80"/>
      <c r="I80"/>
      <c r="J80"/>
      <c r="K80"/>
    </row>
    <row r="81" spans="1:11" s="27" customFormat="1" x14ac:dyDescent="0.25">
      <c r="A81" s="8" t="s">
        <v>59</v>
      </c>
      <c r="B81" s="10">
        <v>126216.18</v>
      </c>
      <c r="C81" s="10">
        <v>144563.63</v>
      </c>
      <c r="D81" s="9">
        <f t="shared" si="3"/>
        <v>-18347.450000000012</v>
      </c>
      <c r="E81" s="19">
        <f t="shared" si="4"/>
        <v>-12.691608532519563</v>
      </c>
      <c r="F81"/>
      <c r="G81"/>
      <c r="H81"/>
      <c r="I81"/>
      <c r="J81"/>
      <c r="K81"/>
    </row>
    <row r="82" spans="1:11" s="27" customFormat="1" x14ac:dyDescent="0.25">
      <c r="A82" s="8" t="s">
        <v>60</v>
      </c>
      <c r="B82" s="44">
        <v>0</v>
      </c>
      <c r="C82" s="10">
        <v>181374.42</v>
      </c>
      <c r="D82" s="9">
        <f t="shared" si="3"/>
        <v>-181374.42</v>
      </c>
      <c r="E82" s="19">
        <f t="shared" si="4"/>
        <v>-100</v>
      </c>
      <c r="F82"/>
      <c r="G82"/>
      <c r="H82"/>
      <c r="I82"/>
      <c r="J82"/>
      <c r="K82"/>
    </row>
    <row r="83" spans="1:11" s="27" customFormat="1" x14ac:dyDescent="0.25">
      <c r="A83" s="8" t="s">
        <v>61</v>
      </c>
      <c r="B83" s="10">
        <v>14641.41</v>
      </c>
      <c r="C83" s="10">
        <v>13251.5</v>
      </c>
      <c r="D83" s="9">
        <f t="shared" si="3"/>
        <v>1389.9099999999999</v>
      </c>
      <c r="E83" s="19">
        <f t="shared" si="4"/>
        <v>10.4886993925216</v>
      </c>
      <c r="F83"/>
      <c r="G83"/>
      <c r="H83"/>
      <c r="I83"/>
      <c r="J83"/>
      <c r="K83"/>
    </row>
    <row r="84" spans="1:11" s="27" customFormat="1" hidden="1" x14ac:dyDescent="0.25">
      <c r="A84" s="8" t="s">
        <v>62</v>
      </c>
      <c r="B84" s="44">
        <v>0</v>
      </c>
      <c r="C84" s="10">
        <v>0</v>
      </c>
      <c r="D84" s="9">
        <f t="shared" si="3"/>
        <v>0</v>
      </c>
      <c r="E84" s="19"/>
      <c r="F84"/>
      <c r="G84"/>
      <c r="H84"/>
      <c r="I84"/>
      <c r="J84"/>
      <c r="K84"/>
    </row>
    <row r="85" spans="1:11" s="27" customFormat="1" hidden="1" x14ac:dyDescent="0.25">
      <c r="A85" s="8" t="s">
        <v>63</v>
      </c>
      <c r="B85" s="10"/>
      <c r="C85" s="10"/>
      <c r="D85" s="9">
        <f t="shared" si="3"/>
        <v>0</v>
      </c>
      <c r="E85" s="19" t="e">
        <f t="shared" si="4"/>
        <v>#DIV/0!</v>
      </c>
      <c r="F85"/>
      <c r="G85"/>
      <c r="H85"/>
      <c r="I85"/>
      <c r="J85"/>
      <c r="K85"/>
    </row>
    <row r="86" spans="1:11" s="27" customFormat="1" x14ac:dyDescent="0.25">
      <c r="A86" s="8" t="s">
        <v>64</v>
      </c>
      <c r="B86" s="10">
        <v>16747.919999999998</v>
      </c>
      <c r="C86" s="10">
        <v>4403.6400000000003</v>
      </c>
      <c r="D86" s="9">
        <f t="shared" si="3"/>
        <v>12344.279999999999</v>
      </c>
      <c r="E86" s="19"/>
      <c r="F86"/>
      <c r="G86"/>
      <c r="H86"/>
      <c r="I86"/>
      <c r="J86"/>
      <c r="K86"/>
    </row>
    <row r="87" spans="1:11" s="27" customFormat="1" hidden="1" x14ac:dyDescent="0.25">
      <c r="A87" s="8" t="s">
        <v>63</v>
      </c>
      <c r="B87" s="44">
        <v>0</v>
      </c>
      <c r="C87" s="10">
        <v>0</v>
      </c>
      <c r="D87" s="9">
        <f t="shared" si="3"/>
        <v>0</v>
      </c>
      <c r="E87" s="19"/>
      <c r="F87"/>
      <c r="G87"/>
      <c r="H87"/>
      <c r="I87"/>
      <c r="J87"/>
      <c r="K87"/>
    </row>
    <row r="88" spans="1:11" s="27" customFormat="1" x14ac:dyDescent="0.25">
      <c r="A88" s="8" t="s">
        <v>349</v>
      </c>
      <c r="B88" s="44">
        <v>0</v>
      </c>
      <c r="C88" s="10">
        <v>42379.46</v>
      </c>
      <c r="D88" s="9">
        <f t="shared" si="3"/>
        <v>-42379.46</v>
      </c>
      <c r="E88" s="19">
        <f t="shared" si="4"/>
        <v>-100</v>
      </c>
      <c r="F88"/>
      <c r="G88"/>
      <c r="H88"/>
      <c r="I88"/>
      <c r="J88"/>
      <c r="K88"/>
    </row>
    <row r="89" spans="1:11" s="27" customFormat="1" hidden="1" x14ac:dyDescent="0.25">
      <c r="A89" s="8" t="s">
        <v>350</v>
      </c>
      <c r="B89" s="10"/>
      <c r="C89" s="10">
        <v>0</v>
      </c>
      <c r="D89" s="9">
        <f t="shared" si="3"/>
        <v>0</v>
      </c>
      <c r="E89" s="19" t="e">
        <f t="shared" si="4"/>
        <v>#DIV/0!</v>
      </c>
      <c r="F89"/>
      <c r="G89"/>
      <c r="H89"/>
      <c r="I89"/>
      <c r="J89"/>
      <c r="K89"/>
    </row>
    <row r="90" spans="1:11" s="27" customFormat="1" x14ac:dyDescent="0.25">
      <c r="A90" s="8" t="s">
        <v>65</v>
      </c>
      <c r="B90" s="10">
        <v>115106.32</v>
      </c>
      <c r="C90" s="10">
        <v>89874.64</v>
      </c>
      <c r="D90" s="9">
        <f t="shared" si="3"/>
        <v>25231.680000000008</v>
      </c>
      <c r="E90" s="19">
        <f>D90/C90*100</f>
        <v>28.074304386643451</v>
      </c>
      <c r="F90"/>
      <c r="G90"/>
      <c r="H90"/>
      <c r="I90"/>
      <c r="J90"/>
      <c r="K90"/>
    </row>
    <row r="91" spans="1:11" s="27" customFormat="1" hidden="1" x14ac:dyDescent="0.25">
      <c r="A91" s="8" t="s">
        <v>66</v>
      </c>
      <c r="B91" s="10"/>
      <c r="C91" s="10"/>
      <c r="D91" s="9">
        <f t="shared" ref="D91:D112" si="5">B91-C91</f>
        <v>0</v>
      </c>
      <c r="E91" s="19"/>
      <c r="F91"/>
      <c r="G91"/>
      <c r="H91"/>
      <c r="I91"/>
      <c r="J91"/>
      <c r="K91"/>
    </row>
    <row r="92" spans="1:11" s="27" customFormat="1" x14ac:dyDescent="0.25">
      <c r="A92" s="8" t="s">
        <v>67</v>
      </c>
      <c r="B92" s="10"/>
      <c r="C92" s="10">
        <v>272821.07</v>
      </c>
      <c r="D92" s="9">
        <f t="shared" si="5"/>
        <v>-272821.07</v>
      </c>
      <c r="E92" s="19">
        <f t="shared" ref="E92" si="6">D92/C92*100</f>
        <v>-100</v>
      </c>
      <c r="F92"/>
      <c r="G92"/>
      <c r="H92"/>
      <c r="I92"/>
      <c r="J92"/>
      <c r="K92"/>
    </row>
    <row r="93" spans="1:11" s="27" customFormat="1" x14ac:dyDescent="0.25">
      <c r="A93" s="8" t="s">
        <v>68</v>
      </c>
      <c r="B93" s="10">
        <v>71111.02</v>
      </c>
      <c r="C93" s="10">
        <v>57186.12</v>
      </c>
      <c r="D93" s="9">
        <f t="shared" si="5"/>
        <v>13924.900000000001</v>
      </c>
      <c r="E93" s="19">
        <f t="shared" ref="E93:E107" si="7">D93/C93*100</f>
        <v>24.350139509377453</v>
      </c>
      <c r="F93"/>
      <c r="G93"/>
      <c r="H93"/>
      <c r="I93"/>
      <c r="J93"/>
      <c r="K93"/>
    </row>
    <row r="94" spans="1:11" s="27" customFormat="1" x14ac:dyDescent="0.25">
      <c r="A94" s="8" t="s">
        <v>69</v>
      </c>
      <c r="B94" s="10">
        <v>70036.240000000005</v>
      </c>
      <c r="C94" s="10">
        <v>61086.080000000002</v>
      </c>
      <c r="D94" s="9">
        <f t="shared" si="5"/>
        <v>8950.1600000000035</v>
      </c>
      <c r="E94" s="19">
        <f t="shared" si="7"/>
        <v>14.651717707209242</v>
      </c>
      <c r="F94"/>
      <c r="G94"/>
      <c r="H94"/>
      <c r="I94"/>
      <c r="J94"/>
      <c r="K94"/>
    </row>
    <row r="95" spans="1:11" s="27" customFormat="1" x14ac:dyDescent="0.25">
      <c r="A95" s="8" t="s">
        <v>70</v>
      </c>
      <c r="B95" s="10">
        <v>9576.85</v>
      </c>
      <c r="C95" s="10">
        <v>8129.21</v>
      </c>
      <c r="D95" s="9">
        <f t="shared" si="5"/>
        <v>1447.6400000000003</v>
      </c>
      <c r="E95" s="19">
        <f t="shared" si="7"/>
        <v>17.807880470550032</v>
      </c>
      <c r="F95"/>
      <c r="G95"/>
      <c r="H95"/>
      <c r="I95"/>
      <c r="J95"/>
      <c r="K95"/>
    </row>
    <row r="96" spans="1:11" s="27" customFormat="1" x14ac:dyDescent="0.25">
      <c r="A96" s="8" t="s">
        <v>71</v>
      </c>
      <c r="B96" s="10">
        <v>1019.85</v>
      </c>
      <c r="C96" s="10">
        <v>641.32000000000005</v>
      </c>
      <c r="D96" s="9">
        <f t="shared" si="5"/>
        <v>378.53</v>
      </c>
      <c r="E96" s="19">
        <f t="shared" si="7"/>
        <v>59.023576373729171</v>
      </c>
      <c r="F96"/>
      <c r="G96"/>
      <c r="H96"/>
      <c r="I96"/>
      <c r="J96"/>
      <c r="K96"/>
    </row>
    <row r="97" spans="1:11" s="27" customFormat="1" x14ac:dyDescent="0.25">
      <c r="A97" s="8" t="s">
        <v>72</v>
      </c>
      <c r="B97" s="10">
        <v>1608.36</v>
      </c>
      <c r="C97" s="10">
        <v>14088.9</v>
      </c>
      <c r="D97" s="9">
        <f t="shared" si="5"/>
        <v>-12480.539999999999</v>
      </c>
      <c r="E97" s="19">
        <f t="shared" si="7"/>
        <v>-88.584204586589436</v>
      </c>
      <c r="F97"/>
      <c r="G97"/>
      <c r="H97"/>
      <c r="I97"/>
      <c r="J97"/>
      <c r="K97"/>
    </row>
    <row r="98" spans="1:11" s="27" customFormat="1" x14ac:dyDescent="0.25">
      <c r="A98" s="8" t="s">
        <v>73</v>
      </c>
      <c r="B98" s="10">
        <v>744.06</v>
      </c>
      <c r="C98" s="10">
        <v>3600.49</v>
      </c>
      <c r="D98" s="9">
        <f t="shared" si="5"/>
        <v>-2856.43</v>
      </c>
      <c r="E98" s="19">
        <f t="shared" si="7"/>
        <v>-79.334479473627212</v>
      </c>
      <c r="F98"/>
      <c r="G98"/>
      <c r="H98"/>
      <c r="I98"/>
      <c r="J98"/>
      <c r="K98"/>
    </row>
    <row r="99" spans="1:11" s="27" customFormat="1" x14ac:dyDescent="0.25">
      <c r="A99" s="8" t="s">
        <v>74</v>
      </c>
      <c r="B99" s="10">
        <v>792.49</v>
      </c>
      <c r="C99" s="10">
        <v>745.27</v>
      </c>
      <c r="D99" s="9">
        <f t="shared" si="5"/>
        <v>47.220000000000027</v>
      </c>
      <c r="E99" s="19">
        <f t="shared" si="7"/>
        <v>6.3359587800394523</v>
      </c>
      <c r="F99"/>
      <c r="G99"/>
      <c r="H99"/>
      <c r="I99"/>
      <c r="J99"/>
      <c r="K99"/>
    </row>
    <row r="100" spans="1:11" s="27" customFormat="1" x14ac:dyDescent="0.25">
      <c r="A100" s="8" t="s">
        <v>75</v>
      </c>
      <c r="B100" s="10">
        <v>283476.39</v>
      </c>
      <c r="C100" s="10">
        <v>272614.25</v>
      </c>
      <c r="D100" s="9">
        <f t="shared" si="5"/>
        <v>10862.140000000014</v>
      </c>
      <c r="E100" s="19">
        <f t="shared" si="7"/>
        <v>3.9844358833039779</v>
      </c>
      <c r="F100"/>
      <c r="G100"/>
      <c r="H100"/>
      <c r="I100"/>
      <c r="J100"/>
      <c r="K100"/>
    </row>
    <row r="101" spans="1:11" s="27" customFormat="1" x14ac:dyDescent="0.25">
      <c r="A101" s="8" t="s">
        <v>76</v>
      </c>
      <c r="B101" s="10">
        <v>144068.69</v>
      </c>
      <c r="C101" s="10">
        <v>135116.66</v>
      </c>
      <c r="D101" s="9">
        <f t="shared" si="5"/>
        <v>8952.0299999999988</v>
      </c>
      <c r="E101" s="19">
        <f t="shared" si="7"/>
        <v>6.6254079992800277</v>
      </c>
      <c r="F101"/>
      <c r="G101"/>
      <c r="H101"/>
      <c r="I101"/>
      <c r="J101"/>
      <c r="K101"/>
    </row>
    <row r="102" spans="1:11" s="27" customFormat="1" x14ac:dyDescent="0.25">
      <c r="A102" s="8" t="s">
        <v>77</v>
      </c>
      <c r="B102" s="10">
        <v>147717.97</v>
      </c>
      <c r="C102" s="10">
        <v>192157.69</v>
      </c>
      <c r="D102" s="9">
        <f t="shared" si="5"/>
        <v>-44439.72</v>
      </c>
      <c r="E102" s="19">
        <f t="shared" si="7"/>
        <v>-23.126693498449114</v>
      </c>
      <c r="F102"/>
      <c r="G102"/>
      <c r="H102"/>
      <c r="I102"/>
      <c r="J102"/>
      <c r="K102"/>
    </row>
    <row r="103" spans="1:11" s="27" customFormat="1" x14ac:dyDescent="0.25">
      <c r="A103" s="8" t="s">
        <v>78</v>
      </c>
      <c r="B103" s="10">
        <v>70119.740000000005</v>
      </c>
      <c r="C103" s="10">
        <v>192405.57</v>
      </c>
      <c r="D103" s="9">
        <f t="shared" si="5"/>
        <v>-122285.83</v>
      </c>
      <c r="E103" s="19">
        <f t="shared" si="7"/>
        <v>-63.556283739602762</v>
      </c>
      <c r="F103"/>
      <c r="G103"/>
      <c r="H103"/>
      <c r="I103"/>
      <c r="J103"/>
      <c r="K103"/>
    </row>
    <row r="104" spans="1:11" s="27" customFormat="1" x14ac:dyDescent="0.25">
      <c r="A104" s="8" t="s">
        <v>79</v>
      </c>
      <c r="B104" s="10">
        <v>382224.26</v>
      </c>
      <c r="C104" s="10">
        <v>412715.75</v>
      </c>
      <c r="D104" s="9">
        <f t="shared" si="5"/>
        <v>-30491.489999999991</v>
      </c>
      <c r="E104" s="19">
        <f t="shared" si="7"/>
        <v>-7.3880122093717029</v>
      </c>
      <c r="F104"/>
      <c r="G104"/>
      <c r="H104"/>
      <c r="I104"/>
      <c r="J104"/>
      <c r="K104"/>
    </row>
    <row r="105" spans="1:11" s="27" customFormat="1" x14ac:dyDescent="0.25">
      <c r="A105" s="8" t="s">
        <v>80</v>
      </c>
      <c r="B105" s="10">
        <v>3682.3</v>
      </c>
      <c r="C105" s="10">
        <v>8029.7</v>
      </c>
      <c r="D105" s="9">
        <f t="shared" si="5"/>
        <v>-4347.3999999999996</v>
      </c>
      <c r="E105" s="19">
        <f t="shared" si="7"/>
        <v>-54.141499682428986</v>
      </c>
      <c r="F105"/>
      <c r="G105"/>
      <c r="H105"/>
      <c r="I105"/>
      <c r="J105"/>
      <c r="K105"/>
    </row>
    <row r="106" spans="1:11" s="27" customFormat="1" x14ac:dyDescent="0.25">
      <c r="A106" s="8" t="s">
        <v>81</v>
      </c>
      <c r="B106" s="10">
        <v>122125.05</v>
      </c>
      <c r="C106" s="10">
        <v>359207.39</v>
      </c>
      <c r="D106" s="9">
        <f t="shared" si="5"/>
        <v>-237082.34000000003</v>
      </c>
      <c r="E106" s="19">
        <f t="shared" si="7"/>
        <v>-66.00152073708729</v>
      </c>
      <c r="F106"/>
      <c r="G106"/>
      <c r="H106"/>
      <c r="I106"/>
      <c r="J106"/>
      <c r="K106"/>
    </row>
    <row r="107" spans="1:11" s="27" customFormat="1" x14ac:dyDescent="0.25">
      <c r="A107" s="8" t="s">
        <v>82</v>
      </c>
      <c r="B107" s="10">
        <v>249571.59</v>
      </c>
      <c r="C107" s="10">
        <v>249998.94</v>
      </c>
      <c r="D107" s="9">
        <f t="shared" si="5"/>
        <v>-427.35000000000582</v>
      </c>
      <c r="E107" s="19">
        <f t="shared" si="7"/>
        <v>-0.17094072478867545</v>
      </c>
      <c r="F107"/>
      <c r="G107"/>
      <c r="H107"/>
      <c r="I107"/>
      <c r="J107"/>
      <c r="K107"/>
    </row>
    <row r="108" spans="1:11" s="27" customFormat="1" x14ac:dyDescent="0.25">
      <c r="A108" s="8" t="s">
        <v>83</v>
      </c>
      <c r="B108" s="10">
        <v>357.08</v>
      </c>
      <c r="C108" s="10">
        <v>3565.66</v>
      </c>
      <c r="D108" s="9">
        <f t="shared" si="5"/>
        <v>-3208.58</v>
      </c>
      <c r="E108" s="19">
        <f t="shared" ref="E108:E111" si="8">D108/C108*100</f>
        <v>-89.985584716433991</v>
      </c>
      <c r="F108"/>
      <c r="G108"/>
      <c r="H108"/>
      <c r="I108"/>
      <c r="J108"/>
      <c r="K108"/>
    </row>
    <row r="109" spans="1:11" s="27" customFormat="1" x14ac:dyDescent="0.25">
      <c r="A109" s="8" t="s">
        <v>370</v>
      </c>
      <c r="B109" s="10">
        <v>131280.60999999999</v>
      </c>
      <c r="C109" s="10">
        <v>134285.47</v>
      </c>
      <c r="D109" s="9">
        <f t="shared" si="5"/>
        <v>-3004.8600000000151</v>
      </c>
      <c r="E109" s="19">
        <f t="shared" si="8"/>
        <v>-2.2376657727749811</v>
      </c>
      <c r="F109"/>
      <c r="G109"/>
      <c r="H109"/>
      <c r="I109"/>
      <c r="J109"/>
      <c r="K109"/>
    </row>
    <row r="110" spans="1:11" s="27" customFormat="1" x14ac:dyDescent="0.25">
      <c r="A110" s="8" t="s">
        <v>371</v>
      </c>
      <c r="B110" s="10">
        <v>155849.26999999999</v>
      </c>
      <c r="C110" s="10">
        <v>175686.9</v>
      </c>
      <c r="D110" s="9">
        <f t="shared" si="5"/>
        <v>-19837.630000000005</v>
      </c>
      <c r="E110" s="19">
        <f t="shared" si="8"/>
        <v>-11.291467946671041</v>
      </c>
      <c r="F110"/>
      <c r="G110"/>
      <c r="H110"/>
      <c r="I110"/>
      <c r="J110"/>
      <c r="K110"/>
    </row>
    <row r="111" spans="1:11" s="27" customFormat="1" x14ac:dyDescent="0.25">
      <c r="A111" s="8" t="s">
        <v>372</v>
      </c>
      <c r="B111" s="10">
        <v>782973.98</v>
      </c>
      <c r="C111" s="10">
        <v>682308.8</v>
      </c>
      <c r="D111" s="9">
        <f t="shared" si="5"/>
        <v>100665.17999999993</v>
      </c>
      <c r="E111" s="19">
        <f t="shared" si="8"/>
        <v>14.753610095604794</v>
      </c>
      <c r="F111"/>
      <c r="G111"/>
      <c r="H111"/>
      <c r="I111"/>
      <c r="J111"/>
      <c r="K111"/>
    </row>
    <row r="112" spans="1:11" s="27" customFormat="1" x14ac:dyDescent="0.25">
      <c r="A112" s="8" t="s">
        <v>84</v>
      </c>
      <c r="B112" s="10">
        <v>380808.59</v>
      </c>
      <c r="C112" s="10">
        <v>384221.8</v>
      </c>
      <c r="D112" s="9">
        <f t="shared" si="5"/>
        <v>-3413.2099999999627</v>
      </c>
      <c r="E112" s="19">
        <f t="shared" ref="E112:E117" si="9">D112/C112*100</f>
        <v>-0.88834365983397157</v>
      </c>
      <c r="F112"/>
      <c r="G112"/>
      <c r="H112"/>
      <c r="I112"/>
      <c r="J112"/>
      <c r="K112"/>
    </row>
    <row r="113" spans="1:11" s="27" customFormat="1" x14ac:dyDescent="0.25">
      <c r="A113" s="8" t="s">
        <v>85</v>
      </c>
      <c r="B113" s="10">
        <v>10317035.220000001</v>
      </c>
      <c r="C113" s="10">
        <v>10769750.18</v>
      </c>
      <c r="D113" s="9">
        <f>B113-C113</f>
        <v>-452714.95999999903</v>
      </c>
      <c r="E113" s="19">
        <f t="shared" si="9"/>
        <v>-4.2035790286084342</v>
      </c>
      <c r="F113"/>
      <c r="G113"/>
      <c r="H113"/>
      <c r="I113"/>
      <c r="J113"/>
      <c r="K113"/>
    </row>
    <row r="114" spans="1:11" s="27" customFormat="1" x14ac:dyDescent="0.25">
      <c r="A114" s="8" t="s">
        <v>86</v>
      </c>
      <c r="B114" s="10">
        <v>2988765.41</v>
      </c>
      <c r="C114" s="10">
        <v>3240814.92</v>
      </c>
      <c r="D114" s="9">
        <f>B114-C114</f>
        <v>-252049.50999999978</v>
      </c>
      <c r="E114" s="19">
        <f t="shared" si="9"/>
        <v>-7.7773497167187751</v>
      </c>
      <c r="F114"/>
      <c r="G114"/>
      <c r="H114"/>
      <c r="I114"/>
      <c r="J114"/>
      <c r="K114"/>
    </row>
    <row r="115" spans="1:11" s="27" customFormat="1" hidden="1" x14ac:dyDescent="0.25">
      <c r="A115" s="8" t="s">
        <v>87</v>
      </c>
      <c r="B115" s="10">
        <v>0</v>
      </c>
      <c r="C115" s="10">
        <v>0</v>
      </c>
      <c r="D115" s="9">
        <f>B115-C115</f>
        <v>0</v>
      </c>
      <c r="E115" s="19"/>
      <c r="F115"/>
      <c r="G115"/>
      <c r="H115"/>
      <c r="I115"/>
      <c r="J115"/>
      <c r="K115"/>
    </row>
    <row r="116" spans="1:11" s="27" customFormat="1" x14ac:dyDescent="0.25">
      <c r="A116" s="8" t="s">
        <v>88</v>
      </c>
      <c r="B116" s="10">
        <v>3623.9</v>
      </c>
      <c r="C116" s="10">
        <v>5477.79</v>
      </c>
      <c r="D116" s="9">
        <f>B116-C116</f>
        <v>-1853.8899999999999</v>
      </c>
      <c r="E116" s="19">
        <f t="shared" si="9"/>
        <v>-33.843758157943256</v>
      </c>
      <c r="F116"/>
      <c r="G116"/>
      <c r="H116"/>
      <c r="I116"/>
      <c r="J116"/>
      <c r="K116"/>
    </row>
    <row r="117" spans="1:11" s="27" customFormat="1" x14ac:dyDescent="0.25">
      <c r="A117" s="8" t="s">
        <v>373</v>
      </c>
      <c r="B117" s="10">
        <v>9004.49</v>
      </c>
      <c r="C117" s="10">
        <v>10908.71</v>
      </c>
      <c r="D117" s="9">
        <f>B117-C117</f>
        <v>-1904.2199999999993</v>
      </c>
      <c r="E117" s="19">
        <f t="shared" si="9"/>
        <v>-17.455959503919342</v>
      </c>
      <c r="F117"/>
      <c r="G117"/>
      <c r="H117"/>
      <c r="I117"/>
      <c r="J117"/>
      <c r="K117"/>
    </row>
    <row r="118" spans="1:11" s="27" customFormat="1" x14ac:dyDescent="0.25">
      <c r="A118" s="8" t="s">
        <v>89</v>
      </c>
      <c r="B118" s="10">
        <v>1820.13</v>
      </c>
      <c r="C118" s="10">
        <v>228.65</v>
      </c>
      <c r="D118" s="9">
        <f t="shared" ref="D118:D153" si="10">B118-C118</f>
        <v>1591.48</v>
      </c>
      <c r="E118" s="19">
        <f t="shared" ref="E118:E125" si="11">D118/C118*100</f>
        <v>696.03323857424004</v>
      </c>
      <c r="F118"/>
      <c r="G118"/>
      <c r="H118"/>
      <c r="I118"/>
      <c r="J118"/>
      <c r="K118"/>
    </row>
    <row r="119" spans="1:11" s="27" customFormat="1" x14ac:dyDescent="0.25">
      <c r="A119" s="8" t="s">
        <v>90</v>
      </c>
      <c r="B119" s="10">
        <v>1438624.73</v>
      </c>
      <c r="C119" s="10">
        <v>1597567.36</v>
      </c>
      <c r="D119" s="9">
        <f t="shared" si="10"/>
        <v>-158942.63000000012</v>
      </c>
      <c r="E119" s="19">
        <f t="shared" si="11"/>
        <v>-9.9490408967794703</v>
      </c>
      <c r="F119"/>
      <c r="G119"/>
      <c r="H119"/>
      <c r="I119"/>
      <c r="J119"/>
      <c r="K119"/>
    </row>
    <row r="120" spans="1:11" s="27" customFormat="1" hidden="1" x14ac:dyDescent="0.25">
      <c r="A120" s="8" t="s">
        <v>91</v>
      </c>
      <c r="B120" s="10">
        <v>1024180.43</v>
      </c>
      <c r="C120" s="10"/>
      <c r="D120" s="9">
        <f t="shared" si="10"/>
        <v>1024180.43</v>
      </c>
      <c r="E120" s="19"/>
      <c r="F120"/>
      <c r="G120"/>
      <c r="H120"/>
      <c r="I120"/>
      <c r="J120"/>
      <c r="K120"/>
    </row>
    <row r="121" spans="1:11" s="27" customFormat="1" x14ac:dyDescent="0.25">
      <c r="A121" s="8" t="s">
        <v>310</v>
      </c>
      <c r="B121" s="10">
        <v>1024180.43</v>
      </c>
      <c r="C121" s="10">
        <v>731128.05</v>
      </c>
      <c r="D121" s="9">
        <f t="shared" si="10"/>
        <v>293052.38</v>
      </c>
      <c r="E121" s="19">
        <f t="shared" si="11"/>
        <v>40.08222362690092</v>
      </c>
      <c r="F121"/>
      <c r="G121"/>
      <c r="H121"/>
      <c r="I121"/>
      <c r="J121"/>
      <c r="K121"/>
    </row>
    <row r="122" spans="1:11" s="27" customFormat="1" x14ac:dyDescent="0.25">
      <c r="A122" s="8" t="s">
        <v>92</v>
      </c>
      <c r="B122" s="10">
        <v>12699.91</v>
      </c>
      <c r="C122" s="10">
        <v>28997.01</v>
      </c>
      <c r="D122" s="9">
        <f t="shared" si="10"/>
        <v>-16297.099999999999</v>
      </c>
      <c r="E122" s="19">
        <f t="shared" si="11"/>
        <v>-56.202691242993673</v>
      </c>
      <c r="F122"/>
      <c r="G122"/>
      <c r="H122"/>
      <c r="I122"/>
      <c r="J122"/>
      <c r="K122"/>
    </row>
    <row r="123" spans="1:11" s="27" customFormat="1" x14ac:dyDescent="0.25">
      <c r="A123" s="8" t="s">
        <v>93</v>
      </c>
      <c r="B123" s="10">
        <v>491160.04</v>
      </c>
      <c r="C123" s="10">
        <v>539920.69999999995</v>
      </c>
      <c r="D123" s="9">
        <f t="shared" si="10"/>
        <v>-48760.659999999974</v>
      </c>
      <c r="E123" s="19">
        <f t="shared" si="11"/>
        <v>-9.0310780823924652</v>
      </c>
      <c r="F123"/>
      <c r="G123"/>
      <c r="H123"/>
      <c r="I123"/>
      <c r="J123"/>
      <c r="K123"/>
    </row>
    <row r="124" spans="1:11" s="27" customFormat="1" ht="22.5" x14ac:dyDescent="0.25">
      <c r="A124" s="12" t="s">
        <v>280</v>
      </c>
      <c r="B124" s="12">
        <v>2023</v>
      </c>
      <c r="C124" s="12">
        <v>2022</v>
      </c>
      <c r="D124" s="14" t="s">
        <v>409</v>
      </c>
      <c r="E124" s="17" t="s">
        <v>0</v>
      </c>
      <c r="F124"/>
      <c r="G124"/>
      <c r="H124"/>
      <c r="I124"/>
      <c r="J124"/>
      <c r="K124"/>
    </row>
    <row r="125" spans="1:11" s="27" customFormat="1" x14ac:dyDescent="0.25">
      <c r="A125" s="1" t="s">
        <v>284</v>
      </c>
      <c r="B125" s="6">
        <v>2298524.0699999998</v>
      </c>
      <c r="C125" s="6">
        <f>SUM(C126:C177)-C194</f>
        <v>1938833.2399999998</v>
      </c>
      <c r="D125" s="7">
        <f>B125-C125</f>
        <v>359690.83000000007</v>
      </c>
      <c r="E125" s="18">
        <f t="shared" si="11"/>
        <v>18.551921979633491</v>
      </c>
      <c r="F125"/>
      <c r="G125"/>
      <c r="H125"/>
      <c r="I125"/>
      <c r="J125"/>
      <c r="K125"/>
    </row>
    <row r="126" spans="1:11" s="27" customFormat="1" hidden="1" x14ac:dyDescent="0.25">
      <c r="A126" s="8" t="s">
        <v>94</v>
      </c>
      <c r="B126" s="10"/>
      <c r="C126" s="10">
        <v>0</v>
      </c>
      <c r="D126" s="9">
        <f t="shared" si="10"/>
        <v>0</v>
      </c>
      <c r="E126" s="19"/>
      <c r="F126"/>
      <c r="G126"/>
      <c r="H126"/>
      <c r="I126"/>
      <c r="J126"/>
      <c r="K126"/>
    </row>
    <row r="127" spans="1:11" s="27" customFormat="1" x14ac:dyDescent="0.25">
      <c r="A127" s="8" t="s">
        <v>95</v>
      </c>
      <c r="B127" s="10">
        <v>31836.44</v>
      </c>
      <c r="C127" s="10">
        <v>18988.830000000002</v>
      </c>
      <c r="D127" s="9">
        <f t="shared" si="10"/>
        <v>12847.609999999997</v>
      </c>
      <c r="E127" s="19">
        <f>D127/C127*100</f>
        <v>67.65877623845175</v>
      </c>
      <c r="F127"/>
      <c r="G127"/>
      <c r="H127"/>
      <c r="I127"/>
      <c r="J127"/>
      <c r="K127"/>
    </row>
    <row r="128" spans="1:11" s="27" customFormat="1" hidden="1" x14ac:dyDescent="0.25">
      <c r="A128" s="8" t="s">
        <v>403</v>
      </c>
      <c r="B128" s="10">
        <v>0</v>
      </c>
      <c r="C128" s="10">
        <v>0</v>
      </c>
      <c r="D128" s="9">
        <f t="shared" si="10"/>
        <v>0</v>
      </c>
      <c r="E128" s="19"/>
      <c r="F128"/>
      <c r="G128"/>
      <c r="H128"/>
      <c r="I128"/>
      <c r="J128"/>
      <c r="K128"/>
    </row>
    <row r="129" spans="1:12" s="27" customFormat="1" x14ac:dyDescent="0.25">
      <c r="A129" s="8" t="s">
        <v>96</v>
      </c>
      <c r="B129" s="10">
        <v>14862.54</v>
      </c>
      <c r="C129" s="10">
        <v>9439.1200000000008</v>
      </c>
      <c r="D129" s="9">
        <f t="shared" si="10"/>
        <v>5423.42</v>
      </c>
      <c r="E129" s="19">
        <f>D129/C129*100</f>
        <v>57.456839196874277</v>
      </c>
      <c r="F129"/>
      <c r="G129"/>
      <c r="H129"/>
      <c r="I129"/>
      <c r="J129"/>
      <c r="K129"/>
    </row>
    <row r="130" spans="1:12" s="27" customFormat="1" hidden="1" x14ac:dyDescent="0.25">
      <c r="A130" s="8" t="s">
        <v>351</v>
      </c>
      <c r="B130" s="10"/>
      <c r="C130" s="10">
        <v>0</v>
      </c>
      <c r="D130" s="9">
        <f t="shared" si="10"/>
        <v>0</v>
      </c>
      <c r="E130" s="19"/>
      <c r="F130"/>
      <c r="G130"/>
      <c r="H130"/>
      <c r="I130"/>
      <c r="J130"/>
      <c r="K130"/>
    </row>
    <row r="131" spans="1:12" s="27" customFormat="1" hidden="1" x14ac:dyDescent="0.25">
      <c r="A131" s="8" t="s">
        <v>97</v>
      </c>
      <c r="B131" s="10"/>
      <c r="C131" s="10">
        <v>0</v>
      </c>
      <c r="D131" s="9">
        <f t="shared" si="10"/>
        <v>0</v>
      </c>
      <c r="E131" s="19"/>
      <c r="F131"/>
      <c r="G131"/>
      <c r="H131"/>
      <c r="I131"/>
      <c r="J131"/>
      <c r="K131"/>
    </row>
    <row r="132" spans="1:12" s="27" customFormat="1" x14ac:dyDescent="0.25">
      <c r="A132" s="8" t="s">
        <v>98</v>
      </c>
      <c r="B132" s="10">
        <v>15899.46</v>
      </c>
      <c r="C132" s="10">
        <v>12534.8</v>
      </c>
      <c r="D132" s="9">
        <f t="shared" si="10"/>
        <v>3364.66</v>
      </c>
      <c r="E132" s="19">
        <f t="shared" ref="E132:E137" si="12">D132/C132*100</f>
        <v>26.842550339853847</v>
      </c>
      <c r="F132"/>
      <c r="G132"/>
      <c r="H132"/>
      <c r="I132"/>
      <c r="J132"/>
      <c r="K132"/>
    </row>
    <row r="133" spans="1:12" s="27" customFormat="1" x14ac:dyDescent="0.25">
      <c r="A133" s="8" t="s">
        <v>99</v>
      </c>
      <c r="B133" s="10">
        <v>131376.28</v>
      </c>
      <c r="C133" s="10">
        <v>93204.66</v>
      </c>
      <c r="D133" s="9">
        <f t="shared" si="10"/>
        <v>38171.619999999995</v>
      </c>
      <c r="E133" s="19">
        <f t="shared" si="12"/>
        <v>40.954626088438062</v>
      </c>
      <c r="F133"/>
      <c r="G133"/>
      <c r="H133"/>
      <c r="I133"/>
      <c r="J133"/>
      <c r="K133"/>
    </row>
    <row r="134" spans="1:12" s="27" customFormat="1" x14ac:dyDescent="0.25">
      <c r="A134" s="8" t="s">
        <v>100</v>
      </c>
      <c r="B134" s="10">
        <v>65883.16</v>
      </c>
      <c r="C134" s="10">
        <v>45572.35</v>
      </c>
      <c r="D134" s="9">
        <f t="shared" si="10"/>
        <v>20310.810000000005</v>
      </c>
      <c r="E134" s="19">
        <f t="shared" si="12"/>
        <v>44.568274403229161</v>
      </c>
      <c r="F134"/>
      <c r="G134"/>
      <c r="H134"/>
      <c r="I134"/>
      <c r="J134"/>
      <c r="K134"/>
    </row>
    <row r="135" spans="1:12" s="27" customFormat="1" x14ac:dyDescent="0.25">
      <c r="A135" s="8" t="s">
        <v>101</v>
      </c>
      <c r="B135" s="10">
        <v>26878.82</v>
      </c>
      <c r="C135" s="10">
        <v>27179.8</v>
      </c>
      <c r="D135" s="9">
        <f t="shared" si="10"/>
        <v>-300.97999999999956</v>
      </c>
      <c r="E135" s="19">
        <f t="shared" si="12"/>
        <v>-1.1073665001214121</v>
      </c>
      <c r="F135"/>
      <c r="G135"/>
      <c r="H135"/>
      <c r="I135"/>
      <c r="J135"/>
      <c r="K135"/>
    </row>
    <row r="136" spans="1:12" s="27" customFormat="1" x14ac:dyDescent="0.25">
      <c r="A136" s="8" t="s">
        <v>102</v>
      </c>
      <c r="B136" s="10">
        <v>5553.41</v>
      </c>
      <c r="C136" s="10">
        <v>3041.2</v>
      </c>
      <c r="D136" s="9">
        <f t="shared" si="10"/>
        <v>2512.21</v>
      </c>
      <c r="E136" s="19">
        <f t="shared" si="12"/>
        <v>82.605879258187571</v>
      </c>
      <c r="F136"/>
      <c r="G136"/>
      <c r="H136"/>
      <c r="I136"/>
      <c r="J136"/>
      <c r="K136"/>
    </row>
    <row r="137" spans="1:12" s="27" customFormat="1" x14ac:dyDescent="0.25">
      <c r="A137" s="8" t="s">
        <v>103</v>
      </c>
      <c r="B137" s="10">
        <v>5960.78</v>
      </c>
      <c r="C137" s="10">
        <v>635.54</v>
      </c>
      <c r="D137" s="9">
        <f t="shared" si="10"/>
        <v>5325.24</v>
      </c>
      <c r="E137" s="19">
        <f t="shared" si="12"/>
        <v>837.90792082323696</v>
      </c>
      <c r="F137"/>
      <c r="G137"/>
      <c r="H137"/>
      <c r="I137"/>
      <c r="J137"/>
      <c r="K137"/>
    </row>
    <row r="138" spans="1:12" s="27" customFormat="1" hidden="1" x14ac:dyDescent="0.25">
      <c r="A138" s="8" t="s">
        <v>337</v>
      </c>
      <c r="B138" s="10"/>
      <c r="C138" s="10">
        <v>0</v>
      </c>
      <c r="D138" s="9">
        <f t="shared" si="10"/>
        <v>0</v>
      </c>
      <c r="E138" s="19"/>
      <c r="F138"/>
      <c r="G138"/>
      <c r="H138"/>
      <c r="I138"/>
      <c r="J138"/>
      <c r="K138"/>
    </row>
    <row r="139" spans="1:12" s="27" customFormat="1" x14ac:dyDescent="0.25">
      <c r="A139" s="8" t="s">
        <v>104</v>
      </c>
      <c r="B139" s="10">
        <v>28564.080000000002</v>
      </c>
      <c r="C139" s="10">
        <v>16855.46</v>
      </c>
      <c r="D139" s="9">
        <f t="shared" si="10"/>
        <v>11708.620000000003</v>
      </c>
      <c r="E139" s="19">
        <f>D139/C139*100</f>
        <v>69.464849965530476</v>
      </c>
      <c r="F139"/>
      <c r="G139"/>
      <c r="H139"/>
      <c r="I139"/>
      <c r="J139"/>
      <c r="K139"/>
      <c r="L139"/>
    </row>
    <row r="140" spans="1:12" s="27" customFormat="1" x14ac:dyDescent="0.25">
      <c r="A140" s="8" t="s">
        <v>374</v>
      </c>
      <c r="B140" s="10">
        <v>2365.7199999999998</v>
      </c>
      <c r="C140" s="10">
        <v>229.28</v>
      </c>
      <c r="D140" s="9">
        <f t="shared" si="10"/>
        <v>2136.4399999999996</v>
      </c>
      <c r="E140" s="19">
        <f>D140/C140*100</f>
        <v>931.80390788555462</v>
      </c>
      <c r="F140"/>
      <c r="G140"/>
      <c r="H140"/>
      <c r="I140"/>
      <c r="J140"/>
      <c r="K140"/>
      <c r="L140"/>
    </row>
    <row r="141" spans="1:12" s="27" customFormat="1" x14ac:dyDescent="0.25">
      <c r="A141" s="8" t="s">
        <v>375</v>
      </c>
      <c r="B141" s="10">
        <v>22830.84</v>
      </c>
      <c r="C141" s="10">
        <v>3003.64</v>
      </c>
      <c r="D141" s="9">
        <f t="shared" si="10"/>
        <v>19827.2</v>
      </c>
      <c r="E141" s="19">
        <f>D141/C141*100</f>
        <v>660.10573837077686</v>
      </c>
      <c r="F141"/>
      <c r="G141"/>
      <c r="H141"/>
      <c r="I141"/>
      <c r="J141"/>
      <c r="K141"/>
      <c r="L141"/>
    </row>
    <row r="142" spans="1:12" s="27" customFormat="1" hidden="1" x14ac:dyDescent="0.25">
      <c r="A142" s="8" t="s">
        <v>105</v>
      </c>
      <c r="B142" s="10"/>
      <c r="C142" s="10"/>
      <c r="D142" s="9">
        <f t="shared" si="10"/>
        <v>0</v>
      </c>
      <c r="E142" s="19"/>
      <c r="F142"/>
      <c r="G142"/>
      <c r="H142"/>
      <c r="I142"/>
      <c r="J142"/>
      <c r="K142"/>
      <c r="L142"/>
    </row>
    <row r="143" spans="1:12" s="27" customFormat="1" x14ac:dyDescent="0.25">
      <c r="A143" s="8" t="s">
        <v>106</v>
      </c>
      <c r="B143" s="10">
        <v>41876.67</v>
      </c>
      <c r="C143" s="10">
        <v>23788.27</v>
      </c>
      <c r="D143" s="9">
        <f t="shared" si="10"/>
        <v>18088.399999999998</v>
      </c>
      <c r="E143" s="19">
        <f>D143/C143*100</f>
        <v>76.039157113989361</v>
      </c>
      <c r="F143"/>
      <c r="G143"/>
      <c r="H143"/>
      <c r="I143"/>
      <c r="J143"/>
      <c r="K143"/>
      <c r="L143"/>
    </row>
    <row r="144" spans="1:12" s="27" customFormat="1" hidden="1" x14ac:dyDescent="0.25">
      <c r="A144" s="8" t="s">
        <v>352</v>
      </c>
      <c r="B144" s="43">
        <v>41876.67</v>
      </c>
      <c r="C144" s="10">
        <v>0</v>
      </c>
      <c r="D144" s="9">
        <f t="shared" si="10"/>
        <v>41876.67</v>
      </c>
      <c r="E144" s="19"/>
      <c r="F144"/>
      <c r="G144"/>
      <c r="H144"/>
      <c r="I144"/>
      <c r="J144"/>
      <c r="K144"/>
      <c r="L144"/>
    </row>
    <row r="145" spans="1:12" s="27" customFormat="1" x14ac:dyDescent="0.25">
      <c r="A145" s="8" t="s">
        <v>107</v>
      </c>
      <c r="B145" s="39">
        <v>36446.730000000003</v>
      </c>
      <c r="C145" s="39">
        <v>25567.72</v>
      </c>
      <c r="D145" s="9">
        <f t="shared" si="10"/>
        <v>10879.010000000002</v>
      </c>
      <c r="E145" s="19">
        <f t="shared" ref="E145:E159" si="13">D145/C145*100</f>
        <v>42.549785432568889</v>
      </c>
      <c r="F145"/>
      <c r="G145"/>
      <c r="H145"/>
      <c r="I145"/>
      <c r="J145"/>
      <c r="K145"/>
      <c r="L145"/>
    </row>
    <row r="146" spans="1:12" s="27" customFormat="1" hidden="1" x14ac:dyDescent="0.25">
      <c r="A146" s="8" t="s">
        <v>108</v>
      </c>
      <c r="B146" s="39"/>
      <c r="C146" s="39">
        <v>0</v>
      </c>
      <c r="D146" s="9">
        <f t="shared" si="10"/>
        <v>0</v>
      </c>
      <c r="E146" s="19"/>
      <c r="F146"/>
      <c r="G146"/>
      <c r="H146"/>
      <c r="I146"/>
      <c r="J146"/>
      <c r="K146"/>
      <c r="L146"/>
    </row>
    <row r="147" spans="1:12" s="27" customFormat="1" hidden="1" x14ac:dyDescent="0.25">
      <c r="A147" s="8" t="s">
        <v>109</v>
      </c>
      <c r="B147" s="40"/>
      <c r="C147" s="40">
        <v>0</v>
      </c>
      <c r="D147" s="9">
        <f t="shared" si="10"/>
        <v>0</v>
      </c>
      <c r="E147" s="19"/>
      <c r="F147"/>
      <c r="G147"/>
      <c r="H147"/>
      <c r="I147"/>
      <c r="J147"/>
      <c r="K147"/>
      <c r="L147"/>
    </row>
    <row r="148" spans="1:12" s="27" customFormat="1" x14ac:dyDescent="0.25">
      <c r="A148" s="8" t="s">
        <v>110</v>
      </c>
      <c r="B148" s="10">
        <v>47733.34</v>
      </c>
      <c r="C148" s="10">
        <v>39790</v>
      </c>
      <c r="D148" s="9">
        <f t="shared" si="10"/>
        <v>7943.3399999999965</v>
      </c>
      <c r="E148" s="19">
        <f t="shared" si="13"/>
        <v>19.963156572003008</v>
      </c>
      <c r="F148"/>
      <c r="G148"/>
      <c r="H148"/>
      <c r="I148"/>
      <c r="J148"/>
      <c r="K148"/>
      <c r="L148"/>
    </row>
    <row r="149" spans="1:12" s="27" customFormat="1" x14ac:dyDescent="0.25">
      <c r="A149" s="8" t="s">
        <v>111</v>
      </c>
      <c r="B149" s="10">
        <v>129277.31</v>
      </c>
      <c r="C149" s="10">
        <v>123867.37</v>
      </c>
      <c r="D149" s="9">
        <f t="shared" si="10"/>
        <v>5409.9400000000023</v>
      </c>
      <c r="E149" s="19">
        <f t="shared" si="13"/>
        <v>4.3675263307842913</v>
      </c>
      <c r="F149"/>
      <c r="G149"/>
      <c r="H149"/>
      <c r="I149"/>
      <c r="J149"/>
      <c r="K149"/>
      <c r="L149"/>
    </row>
    <row r="150" spans="1:12" s="27" customFormat="1" x14ac:dyDescent="0.25">
      <c r="A150" s="8" t="s">
        <v>112</v>
      </c>
      <c r="B150" s="10">
        <v>78775.27</v>
      </c>
      <c r="C150" s="10">
        <v>61957.03</v>
      </c>
      <c r="D150" s="9">
        <f t="shared" si="10"/>
        <v>16818.240000000005</v>
      </c>
      <c r="E150" s="19">
        <f t="shared" si="13"/>
        <v>27.145006789382908</v>
      </c>
      <c r="F150"/>
      <c r="G150"/>
      <c r="H150"/>
      <c r="I150"/>
      <c r="J150"/>
      <c r="K150"/>
      <c r="L150"/>
    </row>
    <row r="151" spans="1:12" s="27" customFormat="1" x14ac:dyDescent="0.25">
      <c r="A151" s="8" t="s">
        <v>113</v>
      </c>
      <c r="B151" s="10">
        <v>27226.19</v>
      </c>
      <c r="C151" s="10">
        <v>28811.9</v>
      </c>
      <c r="D151" s="9">
        <f t="shared" si="10"/>
        <v>-1585.7100000000028</v>
      </c>
      <c r="E151" s="19">
        <f t="shared" si="13"/>
        <v>-5.5036634168520742</v>
      </c>
      <c r="F151"/>
      <c r="G151"/>
      <c r="H151"/>
      <c r="I151"/>
      <c r="J151"/>
      <c r="K151"/>
      <c r="L151"/>
    </row>
    <row r="152" spans="1:12" s="27" customFormat="1" x14ac:dyDescent="0.25">
      <c r="A152" s="8" t="s">
        <v>114</v>
      </c>
      <c r="B152" s="10">
        <v>2666.47</v>
      </c>
      <c r="C152" s="10">
        <v>1811.7</v>
      </c>
      <c r="D152" s="9">
        <f t="shared" si="10"/>
        <v>854.76999999999975</v>
      </c>
      <c r="E152" s="19">
        <f t="shared" si="13"/>
        <v>47.180548655958475</v>
      </c>
      <c r="F152"/>
      <c r="G152"/>
      <c r="H152"/>
      <c r="I152"/>
      <c r="J152"/>
      <c r="K152"/>
      <c r="L152"/>
    </row>
    <row r="153" spans="1:12" s="27" customFormat="1" x14ac:dyDescent="0.25">
      <c r="A153" s="8" t="s">
        <v>115</v>
      </c>
      <c r="B153" s="10">
        <v>5601.19</v>
      </c>
      <c r="C153" s="10">
        <v>3209.1</v>
      </c>
      <c r="D153" s="9">
        <f t="shared" si="10"/>
        <v>2392.0899999999997</v>
      </c>
      <c r="E153" s="19">
        <f t="shared" si="13"/>
        <v>74.540836994796038</v>
      </c>
      <c r="F153"/>
      <c r="G153"/>
      <c r="H153"/>
      <c r="I153"/>
      <c r="J153"/>
      <c r="K153"/>
      <c r="L153"/>
    </row>
    <row r="154" spans="1:12" s="27" customFormat="1" hidden="1" x14ac:dyDescent="0.25">
      <c r="A154" s="8" t="s">
        <v>353</v>
      </c>
      <c r="B154" s="10">
        <v>34023.33</v>
      </c>
      <c r="C154" s="10"/>
      <c r="D154" s="9">
        <f t="shared" ref="D154:D181" si="14">B154-C154</f>
        <v>34023.33</v>
      </c>
      <c r="E154" s="19"/>
      <c r="F154"/>
      <c r="G154"/>
      <c r="H154"/>
      <c r="I154"/>
      <c r="J154"/>
      <c r="K154"/>
      <c r="L154"/>
    </row>
    <row r="155" spans="1:12" s="27" customFormat="1" x14ac:dyDescent="0.25">
      <c r="A155" s="8" t="s">
        <v>116</v>
      </c>
      <c r="B155" s="10">
        <v>34023.33</v>
      </c>
      <c r="C155" s="10">
        <v>15202.86</v>
      </c>
      <c r="D155" s="9">
        <f t="shared" si="14"/>
        <v>18820.47</v>
      </c>
      <c r="E155" s="19">
        <f t="shared" si="13"/>
        <v>123.79558846164471</v>
      </c>
      <c r="F155"/>
      <c r="G155"/>
      <c r="H155"/>
      <c r="I155"/>
      <c r="J155"/>
      <c r="K155"/>
      <c r="L155"/>
    </row>
    <row r="156" spans="1:12" s="27" customFormat="1" x14ac:dyDescent="0.25">
      <c r="A156" s="8" t="s">
        <v>376</v>
      </c>
      <c r="B156" s="10">
        <v>45815.85</v>
      </c>
      <c r="C156" s="10">
        <v>2310.5100000000002</v>
      </c>
      <c r="D156" s="9">
        <f t="shared" si="14"/>
        <v>43505.34</v>
      </c>
      <c r="E156" s="19">
        <f t="shared" si="13"/>
        <v>1882.9323396133318</v>
      </c>
      <c r="F156"/>
      <c r="G156"/>
      <c r="H156"/>
      <c r="I156"/>
      <c r="J156"/>
      <c r="K156"/>
      <c r="L156"/>
    </row>
    <row r="157" spans="1:12" s="27" customFormat="1" x14ac:dyDescent="0.25">
      <c r="A157" s="8" t="s">
        <v>117</v>
      </c>
      <c r="B157" s="44">
        <v>0</v>
      </c>
      <c r="C157" s="10">
        <v>92706.41</v>
      </c>
      <c r="D157" s="9">
        <f t="shared" si="14"/>
        <v>-92706.41</v>
      </c>
      <c r="E157" s="19">
        <f t="shared" si="13"/>
        <v>-100</v>
      </c>
      <c r="F157"/>
      <c r="G157"/>
      <c r="H157"/>
      <c r="I157"/>
      <c r="J157"/>
      <c r="K157"/>
      <c r="L157"/>
    </row>
    <row r="158" spans="1:12" s="27" customFormat="1" x14ac:dyDescent="0.25">
      <c r="A158" s="8" t="s">
        <v>118</v>
      </c>
      <c r="B158" s="10">
        <v>26472.01</v>
      </c>
      <c r="C158" s="10">
        <v>16336.6</v>
      </c>
      <c r="D158" s="9">
        <f t="shared" si="14"/>
        <v>10135.409999999998</v>
      </c>
      <c r="E158" s="19">
        <f t="shared" si="13"/>
        <v>62.041122387767331</v>
      </c>
      <c r="F158"/>
      <c r="G158"/>
      <c r="H158"/>
      <c r="I158"/>
      <c r="J158"/>
      <c r="K158"/>
      <c r="L158"/>
    </row>
    <row r="159" spans="1:12" s="27" customFormat="1" x14ac:dyDescent="0.25">
      <c r="A159" s="8" t="s">
        <v>354</v>
      </c>
      <c r="B159" s="10">
        <v>42.83</v>
      </c>
      <c r="C159" s="10">
        <v>685.28</v>
      </c>
      <c r="D159" s="9">
        <f t="shared" si="14"/>
        <v>-642.44999999999993</v>
      </c>
      <c r="E159" s="19">
        <f t="shared" si="13"/>
        <v>-93.749999999999986</v>
      </c>
      <c r="F159"/>
      <c r="G159"/>
      <c r="H159"/>
      <c r="I159"/>
      <c r="J159"/>
      <c r="K159"/>
      <c r="L159"/>
    </row>
    <row r="160" spans="1:12" s="27" customFormat="1" x14ac:dyDescent="0.25">
      <c r="A160" s="8" t="s">
        <v>119</v>
      </c>
      <c r="B160" s="10">
        <v>18153.900000000001</v>
      </c>
      <c r="C160" s="10">
        <v>14792.62</v>
      </c>
      <c r="D160" s="9">
        <f t="shared" si="14"/>
        <v>3361.2800000000007</v>
      </c>
      <c r="E160" s="19">
        <f>D160/C160*100</f>
        <v>22.722681986017353</v>
      </c>
      <c r="F160"/>
      <c r="G160"/>
      <c r="H160"/>
      <c r="I160"/>
      <c r="J160"/>
      <c r="K160"/>
      <c r="L160"/>
    </row>
    <row r="161" spans="1:12" s="27" customFormat="1" hidden="1" x14ac:dyDescent="0.25">
      <c r="A161" s="8" t="s">
        <v>120</v>
      </c>
      <c r="B161" s="10"/>
      <c r="C161" s="10">
        <v>0</v>
      </c>
      <c r="D161" s="9">
        <f t="shared" si="14"/>
        <v>0</v>
      </c>
      <c r="E161" s="19"/>
      <c r="F161"/>
      <c r="G161"/>
      <c r="H161"/>
      <c r="I161"/>
      <c r="J161"/>
      <c r="K161"/>
      <c r="L161"/>
    </row>
    <row r="162" spans="1:12" s="27" customFormat="1" x14ac:dyDescent="0.25">
      <c r="A162" s="8" t="s">
        <v>121</v>
      </c>
      <c r="B162" s="10">
        <v>45879.519999999997</v>
      </c>
      <c r="C162" s="10">
        <v>44093.02</v>
      </c>
      <c r="D162" s="9">
        <f t="shared" si="14"/>
        <v>1786.5</v>
      </c>
      <c r="E162" s="19">
        <f t="shared" ref="E162:E170" si="15">D162/C162*100</f>
        <v>4.0516616915783956</v>
      </c>
      <c r="F162"/>
      <c r="G162"/>
      <c r="H162"/>
      <c r="I162"/>
      <c r="J162"/>
      <c r="K162"/>
      <c r="L162"/>
    </row>
    <row r="163" spans="1:12" s="27" customFormat="1" x14ac:dyDescent="0.25">
      <c r="A163" s="8" t="s">
        <v>122</v>
      </c>
      <c r="B163" s="10">
        <v>27177.22</v>
      </c>
      <c r="C163" s="10">
        <v>38415.919999999998</v>
      </c>
      <c r="D163" s="9">
        <f t="shared" si="14"/>
        <v>-11238.699999999997</v>
      </c>
      <c r="E163" s="19">
        <f t="shared" si="15"/>
        <v>-29.255319148936167</v>
      </c>
      <c r="F163"/>
      <c r="G163"/>
      <c r="H163"/>
      <c r="I163"/>
      <c r="J163"/>
      <c r="K163"/>
      <c r="L163"/>
    </row>
    <row r="164" spans="1:12" s="27" customFormat="1" x14ac:dyDescent="0.25">
      <c r="A164" s="8" t="s">
        <v>123</v>
      </c>
      <c r="B164" s="10">
        <v>32324</v>
      </c>
      <c r="C164" s="10">
        <v>35790</v>
      </c>
      <c r="D164" s="9">
        <f t="shared" si="14"/>
        <v>-3466</v>
      </c>
      <c r="E164" s="19">
        <f t="shared" si="15"/>
        <v>-9.6842693489801626</v>
      </c>
      <c r="F164"/>
      <c r="G164"/>
      <c r="H164"/>
      <c r="I164"/>
      <c r="J164"/>
      <c r="K164"/>
      <c r="L164"/>
    </row>
    <row r="165" spans="1:12" s="27" customFormat="1" x14ac:dyDescent="0.25">
      <c r="A165" s="8" t="s">
        <v>315</v>
      </c>
      <c r="B165" s="10">
        <v>17312</v>
      </c>
      <c r="C165" s="10">
        <v>16400</v>
      </c>
      <c r="D165" s="9">
        <f t="shared" si="14"/>
        <v>912</v>
      </c>
      <c r="E165" s="19">
        <f t="shared" si="15"/>
        <v>5.5609756097560981</v>
      </c>
      <c r="F165"/>
      <c r="G165"/>
      <c r="H165"/>
      <c r="I165"/>
      <c r="J165"/>
      <c r="K165"/>
      <c r="L165"/>
    </row>
    <row r="166" spans="1:12" s="27" customFormat="1" hidden="1" x14ac:dyDescent="0.25">
      <c r="A166" s="8" t="s">
        <v>124</v>
      </c>
      <c r="B166" s="10"/>
      <c r="C166" s="10">
        <v>0</v>
      </c>
      <c r="D166" s="9">
        <f t="shared" si="14"/>
        <v>0</v>
      </c>
      <c r="E166" s="19"/>
      <c r="F166"/>
      <c r="G166"/>
      <c r="H166"/>
      <c r="I166"/>
      <c r="J166"/>
      <c r="K166"/>
      <c r="L166"/>
    </row>
    <row r="167" spans="1:12" s="27" customFormat="1" x14ac:dyDescent="0.25">
      <c r="A167" s="8" t="s">
        <v>125</v>
      </c>
      <c r="B167" s="10">
        <v>9055.18</v>
      </c>
      <c r="C167" s="10">
        <v>9428.16</v>
      </c>
      <c r="D167" s="9">
        <f t="shared" si="14"/>
        <v>-372.97999999999956</v>
      </c>
      <c r="E167" s="19">
        <f t="shared" si="15"/>
        <v>-3.9560211112242429</v>
      </c>
      <c r="F167"/>
      <c r="G167"/>
      <c r="H167"/>
      <c r="I167"/>
      <c r="J167"/>
      <c r="K167"/>
      <c r="L167"/>
    </row>
    <row r="168" spans="1:12" s="27" customFormat="1" x14ac:dyDescent="0.25">
      <c r="A168" s="8" t="s">
        <v>126</v>
      </c>
      <c r="B168" s="10">
        <v>142261.07999999999</v>
      </c>
      <c r="C168" s="10">
        <v>126218.35</v>
      </c>
      <c r="D168" s="9">
        <f t="shared" si="14"/>
        <v>16042.729999999981</v>
      </c>
      <c r="E168" s="19">
        <f t="shared" si="15"/>
        <v>12.710299255219216</v>
      </c>
      <c r="F168"/>
      <c r="G168"/>
      <c r="H168"/>
      <c r="I168"/>
      <c r="J168"/>
      <c r="K168"/>
      <c r="L168"/>
    </row>
    <row r="169" spans="1:12" s="27" customFormat="1" x14ac:dyDescent="0.25">
      <c r="A169" s="8" t="s">
        <v>127</v>
      </c>
      <c r="B169" s="10">
        <v>54107.68</v>
      </c>
      <c r="C169" s="10">
        <v>70786.350000000006</v>
      </c>
      <c r="D169" s="9">
        <f t="shared" si="14"/>
        <v>-16678.670000000006</v>
      </c>
      <c r="E169" s="19">
        <f t="shared" si="15"/>
        <v>-23.561986173888052</v>
      </c>
      <c r="F169"/>
      <c r="G169"/>
      <c r="H169"/>
      <c r="I169"/>
      <c r="J169"/>
      <c r="K169"/>
      <c r="L169"/>
    </row>
    <row r="170" spans="1:12" s="27" customFormat="1" ht="15.75" customHeight="1" x14ac:dyDescent="0.25">
      <c r="A170" s="8" t="s">
        <v>338</v>
      </c>
      <c r="B170" s="10">
        <v>27188.63</v>
      </c>
      <c r="C170" s="10">
        <v>47424.91</v>
      </c>
      <c r="D170" s="9">
        <f t="shared" si="14"/>
        <v>-20236.280000000002</v>
      </c>
      <c r="E170" s="19">
        <f t="shared" si="15"/>
        <v>-42.670149505818777</v>
      </c>
      <c r="F170"/>
      <c r="G170"/>
      <c r="H170"/>
      <c r="I170"/>
      <c r="J170"/>
      <c r="K170"/>
      <c r="L170"/>
    </row>
    <row r="171" spans="1:12" s="27" customFormat="1" x14ac:dyDescent="0.25">
      <c r="A171" s="8" t="s">
        <v>355</v>
      </c>
      <c r="B171" s="10">
        <v>18588.22</v>
      </c>
      <c r="C171" s="10">
        <v>23096.63</v>
      </c>
      <c r="D171" s="9">
        <f t="shared" si="14"/>
        <v>-4508.41</v>
      </c>
      <c r="E171" s="19"/>
      <c r="F171"/>
      <c r="G171"/>
      <c r="H171"/>
      <c r="I171"/>
      <c r="J171"/>
      <c r="K171"/>
      <c r="L171"/>
    </row>
    <row r="172" spans="1:12" s="27" customFormat="1" x14ac:dyDescent="0.25">
      <c r="A172" s="8" t="s">
        <v>128</v>
      </c>
      <c r="B172" s="10">
        <v>91.16</v>
      </c>
      <c r="C172" s="10">
        <v>225</v>
      </c>
      <c r="D172" s="9">
        <f t="shared" si="14"/>
        <v>-133.84</v>
      </c>
      <c r="E172" s="19"/>
      <c r="F172"/>
      <c r="G172"/>
      <c r="H172"/>
      <c r="I172"/>
      <c r="J172"/>
      <c r="K172"/>
      <c r="L172"/>
    </row>
    <row r="173" spans="1:12" s="27" customFormat="1" hidden="1" x14ac:dyDescent="0.25">
      <c r="A173" s="8" t="s">
        <v>377</v>
      </c>
      <c r="B173" s="10"/>
      <c r="C173" s="10">
        <v>0</v>
      </c>
      <c r="D173" s="9">
        <f t="shared" si="14"/>
        <v>0</v>
      </c>
      <c r="E173" s="19" t="e">
        <f>D173/C173*100</f>
        <v>#DIV/0!</v>
      </c>
      <c r="F173"/>
      <c r="G173"/>
      <c r="H173"/>
      <c r="I173"/>
      <c r="J173"/>
      <c r="K173"/>
      <c r="L173"/>
    </row>
    <row r="174" spans="1:12" s="27" customFormat="1" x14ac:dyDescent="0.25">
      <c r="A174" s="8" t="s">
        <v>129</v>
      </c>
      <c r="B174" s="10">
        <v>1640.21</v>
      </c>
      <c r="C174" s="10">
        <v>434.93</v>
      </c>
      <c r="D174" s="9">
        <f t="shared" si="14"/>
        <v>1205.28</v>
      </c>
      <c r="E174" s="19">
        <f>D174/C174*100</f>
        <v>277.12045616535994</v>
      </c>
      <c r="F174"/>
      <c r="G174"/>
      <c r="H174"/>
      <c r="I174"/>
      <c r="J174"/>
      <c r="K174"/>
      <c r="L174"/>
    </row>
    <row r="175" spans="1:12" s="27" customFormat="1" x14ac:dyDescent="0.25">
      <c r="A175" s="8" t="s">
        <v>378</v>
      </c>
      <c r="B175" s="10">
        <v>484281.27</v>
      </c>
      <c r="C175" s="10">
        <v>286973.71000000002</v>
      </c>
      <c r="D175" s="9">
        <f t="shared" si="14"/>
        <v>197307.56</v>
      </c>
      <c r="E175" s="19">
        <f t="shared" ref="E175:E177" si="16">D175/C175*100</f>
        <v>68.754576856535039</v>
      </c>
      <c r="F175"/>
      <c r="G175"/>
      <c r="H175"/>
      <c r="I175"/>
      <c r="J175"/>
      <c r="K175"/>
      <c r="L175"/>
    </row>
    <row r="176" spans="1:12" s="27" customFormat="1" x14ac:dyDescent="0.25">
      <c r="A176" s="8" t="s">
        <v>379</v>
      </c>
      <c r="B176" s="10">
        <v>72613.55</v>
      </c>
      <c r="C176" s="10">
        <v>74685.11</v>
      </c>
      <c r="D176" s="9">
        <f t="shared" si="14"/>
        <v>-2071.5599999999977</v>
      </c>
      <c r="E176" s="19">
        <f t="shared" si="16"/>
        <v>-2.7737255793022166</v>
      </c>
      <c r="F176"/>
      <c r="G176"/>
      <c r="H176"/>
      <c r="I176"/>
      <c r="J176"/>
      <c r="K176"/>
      <c r="L176"/>
    </row>
    <row r="177" spans="1:12" s="27" customFormat="1" x14ac:dyDescent="0.25">
      <c r="A177" s="8" t="s">
        <v>380</v>
      </c>
      <c r="B177" s="10">
        <v>519431.88</v>
      </c>
      <c r="C177" s="10">
        <v>485361.1</v>
      </c>
      <c r="D177" s="9">
        <f t="shared" si="14"/>
        <v>34070.780000000028</v>
      </c>
      <c r="E177" s="19">
        <f t="shared" si="16"/>
        <v>7.0196766902003533</v>
      </c>
      <c r="F177"/>
      <c r="G177"/>
      <c r="H177"/>
      <c r="I177"/>
      <c r="J177"/>
      <c r="K177"/>
      <c r="L177"/>
    </row>
    <row r="178" spans="1:12" s="27" customFormat="1" x14ac:dyDescent="0.25">
      <c r="A178" s="1" t="s">
        <v>285</v>
      </c>
      <c r="B178" s="6">
        <v>22071.360000000001</v>
      </c>
      <c r="C178" s="6">
        <f>SUM(C179:C180)</f>
        <v>5684.24</v>
      </c>
      <c r="D178" s="7">
        <f t="shared" si="14"/>
        <v>16387.120000000003</v>
      </c>
      <c r="E178" s="18">
        <f>D178/C178*100</f>
        <v>288.29043108665371</v>
      </c>
      <c r="F178"/>
      <c r="G178"/>
      <c r="H178"/>
      <c r="I178"/>
      <c r="J178"/>
      <c r="K178"/>
      <c r="L178"/>
    </row>
    <row r="179" spans="1:12" s="27" customFormat="1" x14ac:dyDescent="0.25">
      <c r="A179" s="8" t="s">
        <v>130</v>
      </c>
      <c r="B179" s="10">
        <v>8016.88</v>
      </c>
      <c r="C179" s="10">
        <v>45</v>
      </c>
      <c r="D179" s="9">
        <f t="shared" si="14"/>
        <v>7971.88</v>
      </c>
      <c r="E179" s="19">
        <f>D179/C179*100</f>
        <v>17715.288888888888</v>
      </c>
      <c r="F179"/>
      <c r="G179"/>
      <c r="H179"/>
      <c r="I179"/>
      <c r="J179"/>
      <c r="K179"/>
      <c r="L179"/>
    </row>
    <row r="180" spans="1:12" s="27" customFormat="1" x14ac:dyDescent="0.25">
      <c r="A180" s="8" t="s">
        <v>381</v>
      </c>
      <c r="B180" s="10">
        <v>14054.48</v>
      </c>
      <c r="C180" s="10">
        <v>5639.24</v>
      </c>
      <c r="D180" s="9">
        <f t="shared" si="14"/>
        <v>8415.24</v>
      </c>
      <c r="E180" s="19">
        <f>D180/C180*100</f>
        <v>149.22649151304077</v>
      </c>
      <c r="F180"/>
      <c r="G180"/>
      <c r="H180"/>
      <c r="I180"/>
      <c r="J180"/>
      <c r="K180"/>
      <c r="L180"/>
    </row>
    <row r="181" spans="1:12" s="27" customFormat="1" ht="18.399999999999999" customHeight="1" x14ac:dyDescent="0.25">
      <c r="A181" s="2" t="s">
        <v>286</v>
      </c>
      <c r="B181" s="3">
        <v>39609310.670000002</v>
      </c>
      <c r="C181" s="3">
        <f>+C178+C125+C56+C40+C26</f>
        <v>43065601</v>
      </c>
      <c r="D181" s="3">
        <f t="shared" si="14"/>
        <v>-3456290.3299999982</v>
      </c>
      <c r="E181" s="21">
        <f>D181/C181*100</f>
        <v>-8.0256405338450936</v>
      </c>
      <c r="F181"/>
      <c r="G181"/>
      <c r="H181"/>
      <c r="I181"/>
      <c r="J181"/>
      <c r="K181"/>
      <c r="L181"/>
    </row>
    <row r="182" spans="1:12" s="27" customFormat="1" x14ac:dyDescent="0.25">
      <c r="A182" s="1" t="s">
        <v>287</v>
      </c>
      <c r="B182" s="6">
        <v>42182.43</v>
      </c>
      <c r="C182" s="6">
        <f>SUM(C183:C185)</f>
        <v>68919.92</v>
      </c>
      <c r="D182" s="7">
        <f t="shared" ref="D182:D223" si="17">B182-C182</f>
        <v>-26737.489999999998</v>
      </c>
      <c r="E182" s="18">
        <f>D182/C182*100</f>
        <v>-38.795010208949748</v>
      </c>
      <c r="F182"/>
      <c r="G182"/>
      <c r="H182"/>
      <c r="I182"/>
      <c r="J182"/>
      <c r="K182"/>
      <c r="L182"/>
    </row>
    <row r="183" spans="1:12" s="27" customFormat="1" hidden="1" x14ac:dyDescent="0.25">
      <c r="A183" s="8" t="s">
        <v>308</v>
      </c>
      <c r="B183" s="10"/>
      <c r="C183" s="10">
        <v>0</v>
      </c>
      <c r="D183" s="9">
        <f t="shared" si="17"/>
        <v>0</v>
      </c>
      <c r="E183" s="19"/>
      <c r="F183" s="30"/>
      <c r="G183" s="30"/>
      <c r="H183" s="30"/>
      <c r="I183" s="30"/>
      <c r="J183" s="30"/>
      <c r="K183" s="30"/>
      <c r="L183" s="30"/>
    </row>
    <row r="184" spans="1:12" s="27" customFormat="1" x14ac:dyDescent="0.25">
      <c r="A184" s="8" t="s">
        <v>131</v>
      </c>
      <c r="B184" s="10">
        <v>42182.43</v>
      </c>
      <c r="C184" s="10">
        <v>68919.92</v>
      </c>
      <c r="D184" s="9">
        <f t="shared" si="17"/>
        <v>-26737.489999999998</v>
      </c>
      <c r="E184" s="19">
        <f>D184/C184*100</f>
        <v>-38.795010208949748</v>
      </c>
      <c r="F184"/>
      <c r="G184"/>
      <c r="H184"/>
      <c r="I184"/>
      <c r="J184"/>
      <c r="K184"/>
      <c r="L184"/>
    </row>
    <row r="185" spans="1:12" s="27" customFormat="1" hidden="1" x14ac:dyDescent="0.25">
      <c r="A185" s="8" t="s">
        <v>132</v>
      </c>
      <c r="B185" s="10"/>
      <c r="C185" s="10">
        <v>0</v>
      </c>
      <c r="D185" s="9">
        <f t="shared" si="17"/>
        <v>0</v>
      </c>
      <c r="E185" s="19"/>
      <c r="F185" s="30"/>
      <c r="G185" s="30"/>
      <c r="H185" s="30"/>
      <c r="I185" s="30"/>
      <c r="J185" s="30"/>
      <c r="K185" s="30"/>
      <c r="L185" s="30"/>
    </row>
    <row r="186" spans="1:12" s="27" customFormat="1" x14ac:dyDescent="0.25">
      <c r="A186" s="1" t="s">
        <v>288</v>
      </c>
      <c r="B186" s="6">
        <v>142283.97</v>
      </c>
      <c r="C186" s="6">
        <f>SUM(C187:C192)</f>
        <v>114256.56999999999</v>
      </c>
      <c r="D186" s="7">
        <f t="shared" si="17"/>
        <v>28027.400000000009</v>
      </c>
      <c r="E186" s="18">
        <f>D186/C186*100</f>
        <v>24.530230515409322</v>
      </c>
      <c r="F186"/>
      <c r="G186"/>
      <c r="H186"/>
      <c r="I186"/>
      <c r="J186"/>
      <c r="K186"/>
      <c r="L186"/>
    </row>
    <row r="187" spans="1:12" s="27" customFormat="1" hidden="1" x14ac:dyDescent="0.25">
      <c r="A187" s="8" t="s">
        <v>309</v>
      </c>
      <c r="B187" s="10">
        <v>0</v>
      </c>
      <c r="C187" s="10">
        <v>0</v>
      </c>
      <c r="D187" s="9">
        <f t="shared" si="17"/>
        <v>0</v>
      </c>
      <c r="E187" s="19"/>
      <c r="F187"/>
      <c r="G187"/>
      <c r="H187"/>
      <c r="I187"/>
      <c r="J187"/>
      <c r="K187"/>
      <c r="L187"/>
    </row>
    <row r="188" spans="1:12" s="27" customFormat="1" x14ac:dyDescent="0.25">
      <c r="A188" s="8" t="s">
        <v>133</v>
      </c>
      <c r="B188" s="10">
        <v>3615.45</v>
      </c>
      <c r="C188" s="10">
        <v>1313.07</v>
      </c>
      <c r="D188" s="9">
        <f t="shared" si="17"/>
        <v>2302.38</v>
      </c>
      <c r="E188" s="19"/>
      <c r="F188"/>
      <c r="G188"/>
      <c r="H188"/>
      <c r="I188"/>
      <c r="J188"/>
      <c r="K188"/>
      <c r="L188"/>
    </row>
    <row r="189" spans="1:12" s="27" customFormat="1" x14ac:dyDescent="0.25">
      <c r="A189" s="8" t="s">
        <v>134</v>
      </c>
      <c r="B189" s="10">
        <v>444.91</v>
      </c>
      <c r="C189" s="10">
        <v>2698.57</v>
      </c>
      <c r="D189" s="9">
        <f t="shared" si="17"/>
        <v>-2253.6600000000003</v>
      </c>
      <c r="E189" s="19">
        <f t="shared" ref="E189:E201" si="18">D189/C189*100</f>
        <v>-83.513119911656915</v>
      </c>
      <c r="F189" s="15"/>
      <c r="G189"/>
      <c r="H189"/>
      <c r="I189"/>
      <c r="J189"/>
      <c r="K189"/>
      <c r="L189"/>
    </row>
    <row r="190" spans="1:12" s="27" customFormat="1" x14ac:dyDescent="0.25">
      <c r="A190" s="8" t="s">
        <v>135</v>
      </c>
      <c r="B190" s="10">
        <v>113765.02</v>
      </c>
      <c r="C190" s="10">
        <v>77419.11</v>
      </c>
      <c r="D190" s="9">
        <f t="shared" si="17"/>
        <v>36345.910000000003</v>
      </c>
      <c r="E190" s="19">
        <f t="shared" si="18"/>
        <v>46.946948886392526</v>
      </c>
      <c r="F190"/>
      <c r="G190"/>
      <c r="H190"/>
      <c r="I190"/>
      <c r="J190"/>
      <c r="K190"/>
      <c r="L190"/>
    </row>
    <row r="191" spans="1:12" s="27" customFormat="1" x14ac:dyDescent="0.25">
      <c r="A191" s="8" t="s">
        <v>339</v>
      </c>
      <c r="B191" s="10">
        <v>15222.91</v>
      </c>
      <c r="C191" s="10">
        <v>30115.43</v>
      </c>
      <c r="D191" s="9">
        <f t="shared" si="17"/>
        <v>-14892.52</v>
      </c>
      <c r="E191" s="19">
        <f t="shared" si="18"/>
        <v>-49.451460596777139</v>
      </c>
      <c r="F191"/>
      <c r="G191"/>
      <c r="H191"/>
      <c r="I191"/>
      <c r="J191"/>
      <c r="K191"/>
      <c r="L191"/>
    </row>
    <row r="192" spans="1:12" s="27" customFormat="1" x14ac:dyDescent="0.25">
      <c r="A192" s="8" t="s">
        <v>316</v>
      </c>
      <c r="B192" s="10">
        <v>9235.68</v>
      </c>
      <c r="C192" s="10">
        <v>2710.39</v>
      </c>
      <c r="D192" s="9">
        <f t="shared" si="17"/>
        <v>6525.2900000000009</v>
      </c>
      <c r="E192" s="19">
        <f t="shared" si="18"/>
        <v>240.75096203867346</v>
      </c>
      <c r="F192"/>
      <c r="G192"/>
      <c r="H192"/>
      <c r="I192"/>
      <c r="J192"/>
      <c r="K192"/>
      <c r="L192"/>
    </row>
    <row r="193" spans="1:12" s="27" customFormat="1" ht="18.399999999999999" customHeight="1" x14ac:dyDescent="0.25">
      <c r="A193" s="2" t="s">
        <v>289</v>
      </c>
      <c r="B193" s="3">
        <f>B182+B186</f>
        <v>184466.4</v>
      </c>
      <c r="C193" s="3">
        <f>+C186+C182</f>
        <v>183176.49</v>
      </c>
      <c r="D193" s="3">
        <f t="shared" si="17"/>
        <v>1289.9100000000035</v>
      </c>
      <c r="E193" s="21">
        <f t="shared" si="18"/>
        <v>0.70418971342883774</v>
      </c>
      <c r="F193"/>
      <c r="G193"/>
      <c r="H193"/>
      <c r="I193"/>
      <c r="J193"/>
      <c r="K193"/>
      <c r="L193"/>
    </row>
    <row r="194" spans="1:12" s="27" customFormat="1" ht="27.95" customHeight="1" x14ac:dyDescent="0.25">
      <c r="A194" s="12" t="s">
        <v>280</v>
      </c>
      <c r="B194" s="12">
        <v>2023</v>
      </c>
      <c r="C194" s="12">
        <v>2022</v>
      </c>
      <c r="D194" s="14" t="s">
        <v>409</v>
      </c>
      <c r="E194" s="17" t="s">
        <v>0</v>
      </c>
      <c r="F194"/>
      <c r="G194"/>
      <c r="H194"/>
      <c r="I194"/>
      <c r="J194"/>
      <c r="K194"/>
      <c r="L194"/>
    </row>
    <row r="195" spans="1:12" s="27" customFormat="1" x14ac:dyDescent="0.25">
      <c r="A195" s="1" t="s">
        <v>290</v>
      </c>
      <c r="B195" s="6">
        <v>14018736.48</v>
      </c>
      <c r="C195" s="6">
        <f>SUM(C196:C216)</f>
        <v>14365874.99</v>
      </c>
      <c r="D195" s="7">
        <f t="shared" si="17"/>
        <v>-347138.50999999978</v>
      </c>
      <c r="E195" s="18">
        <f t="shared" si="18"/>
        <v>-2.4164104883387947</v>
      </c>
      <c r="F195"/>
      <c r="G195"/>
      <c r="H195"/>
      <c r="I195"/>
      <c r="J195"/>
      <c r="K195"/>
      <c r="L195"/>
    </row>
    <row r="196" spans="1:12" s="27" customFormat="1" x14ac:dyDescent="0.25">
      <c r="A196" s="8" t="s">
        <v>136</v>
      </c>
      <c r="B196" s="10">
        <v>597887.52</v>
      </c>
      <c r="C196" s="10">
        <v>677504.46</v>
      </c>
      <c r="D196" s="9">
        <f t="shared" si="17"/>
        <v>-79616.939999999944</v>
      </c>
      <c r="E196" s="19">
        <f t="shared" si="18"/>
        <v>-11.751500499347259</v>
      </c>
      <c r="F196"/>
      <c r="G196"/>
      <c r="H196"/>
      <c r="I196"/>
      <c r="J196"/>
      <c r="K196"/>
      <c r="L196"/>
    </row>
    <row r="197" spans="1:12" s="27" customFormat="1" x14ac:dyDescent="0.25">
      <c r="A197" s="8" t="s">
        <v>137</v>
      </c>
      <c r="B197" s="10">
        <v>2927093.57</v>
      </c>
      <c r="C197" s="10">
        <v>2632876.31</v>
      </c>
      <c r="D197" s="9">
        <f t="shared" si="17"/>
        <v>294217.25999999978</v>
      </c>
      <c r="E197" s="19">
        <f t="shared" si="18"/>
        <v>11.174746754434498</v>
      </c>
      <c r="F197"/>
      <c r="G197"/>
      <c r="H197"/>
      <c r="I197"/>
      <c r="J197"/>
      <c r="K197"/>
      <c r="L197"/>
    </row>
    <row r="198" spans="1:12" s="27" customFormat="1" x14ac:dyDescent="0.25">
      <c r="A198" s="8" t="s">
        <v>138</v>
      </c>
      <c r="B198" s="10">
        <v>564823.87</v>
      </c>
      <c r="C198" s="10">
        <v>662234.46</v>
      </c>
      <c r="D198" s="9">
        <f t="shared" si="17"/>
        <v>-97410.589999999967</v>
      </c>
      <c r="E198" s="19">
        <f t="shared" si="18"/>
        <v>-14.709381024962061</v>
      </c>
      <c r="F198"/>
      <c r="G198"/>
      <c r="H198"/>
      <c r="I198"/>
      <c r="J198"/>
      <c r="K198"/>
      <c r="L198"/>
    </row>
    <row r="199" spans="1:12" s="27" customFormat="1" x14ac:dyDescent="0.25">
      <c r="A199" s="8" t="s">
        <v>139</v>
      </c>
      <c r="B199" s="44">
        <v>0</v>
      </c>
      <c r="C199" s="10">
        <v>1725</v>
      </c>
      <c r="D199" s="9">
        <f t="shared" si="17"/>
        <v>-1725</v>
      </c>
      <c r="E199" s="19">
        <f t="shared" si="18"/>
        <v>-100</v>
      </c>
      <c r="F199"/>
      <c r="G199"/>
      <c r="H199"/>
      <c r="I199"/>
      <c r="J199"/>
      <c r="K199"/>
      <c r="L199"/>
    </row>
    <row r="200" spans="1:12" s="27" customFormat="1" x14ac:dyDescent="0.25">
      <c r="A200" s="8" t="s">
        <v>356</v>
      </c>
      <c r="B200" s="10">
        <v>39288.720000000001</v>
      </c>
      <c r="C200" s="10">
        <v>11688.54</v>
      </c>
      <c r="D200" s="9">
        <f t="shared" si="17"/>
        <v>27600.18</v>
      </c>
      <c r="E200" s="19">
        <f t="shared" si="18"/>
        <v>236.13026092223666</v>
      </c>
      <c r="F200"/>
      <c r="G200"/>
      <c r="H200"/>
      <c r="I200"/>
      <c r="J200"/>
      <c r="K200"/>
      <c r="L200"/>
    </row>
    <row r="201" spans="1:12" s="27" customFormat="1" x14ac:dyDescent="0.25">
      <c r="A201" s="8" t="s">
        <v>404</v>
      </c>
      <c r="B201" s="10">
        <v>7140</v>
      </c>
      <c r="C201" s="10">
        <v>20000</v>
      </c>
      <c r="D201" s="9">
        <f t="shared" si="17"/>
        <v>-12860</v>
      </c>
      <c r="E201" s="19">
        <f t="shared" si="18"/>
        <v>-64.3</v>
      </c>
      <c r="F201"/>
      <c r="G201"/>
      <c r="H201"/>
      <c r="I201"/>
      <c r="J201"/>
      <c r="K201"/>
      <c r="L201"/>
    </row>
    <row r="202" spans="1:12" s="27" customFormat="1" x14ac:dyDescent="0.25">
      <c r="A202" s="8" t="s">
        <v>140</v>
      </c>
      <c r="B202" s="10">
        <v>91421.73</v>
      </c>
      <c r="C202" s="10">
        <v>86753.12</v>
      </c>
      <c r="D202" s="9">
        <f t="shared" si="17"/>
        <v>4668.6100000000006</v>
      </c>
      <c r="E202" s="19">
        <f t="shared" ref="E202:E208" si="19">D202/C202*100</f>
        <v>5.3814894496013528</v>
      </c>
      <c r="F202"/>
      <c r="G202"/>
      <c r="H202"/>
      <c r="I202"/>
      <c r="J202"/>
      <c r="K202"/>
      <c r="L202"/>
    </row>
    <row r="203" spans="1:12" s="27" customFormat="1" x14ac:dyDescent="0.25">
      <c r="A203" s="8" t="s">
        <v>141</v>
      </c>
      <c r="B203" s="10">
        <v>8322180.25</v>
      </c>
      <c r="C203" s="10">
        <v>8370841.9199999999</v>
      </c>
      <c r="D203" s="9">
        <f t="shared" si="17"/>
        <v>-48661.669999999925</v>
      </c>
      <c r="E203" s="19">
        <f t="shared" si="19"/>
        <v>-0.5813234853203384</v>
      </c>
      <c r="F203"/>
      <c r="G203"/>
      <c r="H203"/>
      <c r="I203"/>
      <c r="J203"/>
      <c r="K203"/>
      <c r="L203"/>
    </row>
    <row r="204" spans="1:12" s="27" customFormat="1" x14ac:dyDescent="0.25">
      <c r="A204" s="8" t="s">
        <v>142</v>
      </c>
      <c r="B204" s="10">
        <v>90800</v>
      </c>
      <c r="C204" s="10">
        <v>90800</v>
      </c>
      <c r="D204" s="9">
        <f t="shared" si="17"/>
        <v>0</v>
      </c>
      <c r="E204" s="19">
        <f t="shared" si="19"/>
        <v>0</v>
      </c>
      <c r="F204"/>
      <c r="G204"/>
      <c r="H204"/>
      <c r="I204"/>
      <c r="J204"/>
      <c r="K204"/>
      <c r="L204"/>
    </row>
    <row r="205" spans="1:12" s="27" customFormat="1" x14ac:dyDescent="0.25">
      <c r="A205" s="8" t="s">
        <v>143</v>
      </c>
      <c r="B205" s="10">
        <v>109079.56</v>
      </c>
      <c r="C205" s="10">
        <v>100951.53</v>
      </c>
      <c r="D205" s="9">
        <f t="shared" si="17"/>
        <v>8128.0299999999988</v>
      </c>
      <c r="E205" s="19">
        <f t="shared" si="19"/>
        <v>8.0514183390781682</v>
      </c>
      <c r="F205"/>
      <c r="G205"/>
      <c r="H205"/>
      <c r="I205"/>
      <c r="J205"/>
      <c r="K205"/>
      <c r="L205"/>
    </row>
    <row r="206" spans="1:12" s="27" customFormat="1" x14ac:dyDescent="0.25">
      <c r="A206" s="8" t="s">
        <v>144</v>
      </c>
      <c r="B206" s="10">
        <v>7180.08</v>
      </c>
      <c r="C206" s="10">
        <v>7156.8</v>
      </c>
      <c r="D206" s="9">
        <f t="shared" si="17"/>
        <v>23.279999999999745</v>
      </c>
      <c r="E206" s="19">
        <f t="shared" si="19"/>
        <v>0.32528504359489918</v>
      </c>
      <c r="F206"/>
      <c r="G206"/>
      <c r="H206"/>
      <c r="I206"/>
      <c r="J206"/>
      <c r="K206"/>
      <c r="L206"/>
    </row>
    <row r="207" spans="1:12" s="27" customFormat="1" x14ac:dyDescent="0.25">
      <c r="A207" s="8" t="s">
        <v>145</v>
      </c>
      <c r="B207" s="10">
        <v>444688.97</v>
      </c>
      <c r="C207" s="10">
        <v>460758.72</v>
      </c>
      <c r="D207" s="9">
        <f t="shared" si="17"/>
        <v>-16069.75</v>
      </c>
      <c r="E207" s="19">
        <f t="shared" si="19"/>
        <v>-3.4876713781998525</v>
      </c>
      <c r="F207"/>
      <c r="G207"/>
      <c r="H207"/>
      <c r="I207"/>
      <c r="J207"/>
      <c r="K207"/>
      <c r="L207"/>
    </row>
    <row r="208" spans="1:12" s="27" customFormat="1" x14ac:dyDescent="0.25">
      <c r="A208" s="8" t="s">
        <v>146</v>
      </c>
      <c r="B208" s="44">
        <v>157257.84</v>
      </c>
      <c r="C208" s="10">
        <v>180526.47</v>
      </c>
      <c r="D208" s="9">
        <f t="shared" si="17"/>
        <v>-23268.630000000005</v>
      </c>
      <c r="E208" s="19">
        <f t="shared" si="19"/>
        <v>-12.889317561020277</v>
      </c>
      <c r="F208"/>
      <c r="G208"/>
      <c r="H208"/>
      <c r="I208"/>
      <c r="J208"/>
      <c r="K208"/>
      <c r="L208"/>
    </row>
    <row r="209" spans="1:12" s="27" customFormat="1" x14ac:dyDescent="0.25">
      <c r="A209" s="8" t="s">
        <v>147</v>
      </c>
      <c r="B209" s="10">
        <v>0</v>
      </c>
      <c r="C209" s="10">
        <v>0</v>
      </c>
      <c r="D209" s="9">
        <f t="shared" si="17"/>
        <v>0</v>
      </c>
      <c r="E209" s="19"/>
      <c r="F209"/>
      <c r="G209"/>
      <c r="H209"/>
      <c r="I209"/>
      <c r="J209"/>
      <c r="K209"/>
      <c r="L209"/>
    </row>
    <row r="210" spans="1:12" s="27" customFormat="1" x14ac:dyDescent="0.25">
      <c r="A210" s="8" t="s">
        <v>148</v>
      </c>
      <c r="B210" s="10">
        <v>46782.55</v>
      </c>
      <c r="C210" s="10">
        <v>87412.18</v>
      </c>
      <c r="D210" s="9">
        <f t="shared" si="17"/>
        <v>-40629.62999999999</v>
      </c>
      <c r="E210" s="19">
        <f>D210/C210*100</f>
        <v>-46.480513356376647</v>
      </c>
      <c r="F210"/>
      <c r="G210"/>
      <c r="H210"/>
      <c r="I210"/>
      <c r="J210"/>
      <c r="K210"/>
      <c r="L210"/>
    </row>
    <row r="211" spans="1:12" s="27" customFormat="1" x14ac:dyDescent="0.25">
      <c r="A211" s="8" t="s">
        <v>149</v>
      </c>
      <c r="B211" s="10">
        <v>78188.149999999994</v>
      </c>
      <c r="C211" s="10">
        <v>110466.62</v>
      </c>
      <c r="D211" s="9">
        <f t="shared" si="17"/>
        <v>-32278.47</v>
      </c>
      <c r="E211" s="19">
        <f t="shared" ref="E211:E212" si="20">D211/C211*100</f>
        <v>-29.220111921592245</v>
      </c>
      <c r="F211"/>
      <c r="G211"/>
      <c r="H211"/>
      <c r="I211"/>
      <c r="J211"/>
      <c r="K211"/>
      <c r="L211"/>
    </row>
    <row r="212" spans="1:12" s="27" customFormat="1" x14ac:dyDescent="0.25">
      <c r="A212" s="8" t="s">
        <v>150</v>
      </c>
      <c r="B212" s="10">
        <v>67843.44</v>
      </c>
      <c r="C212" s="10">
        <v>180649.84</v>
      </c>
      <c r="D212" s="9">
        <f t="shared" si="17"/>
        <v>-112806.39999999999</v>
      </c>
      <c r="E212" s="19">
        <f t="shared" si="20"/>
        <v>-62.444782680128583</v>
      </c>
      <c r="F212"/>
      <c r="G212"/>
      <c r="H212"/>
      <c r="I212"/>
      <c r="J212"/>
      <c r="K212"/>
      <c r="L212"/>
    </row>
    <row r="213" spans="1:12" s="27" customFormat="1" x14ac:dyDescent="0.25">
      <c r="A213" s="8" t="s">
        <v>151</v>
      </c>
      <c r="B213" s="10">
        <v>207135</v>
      </c>
      <c r="C213" s="10">
        <v>322447.95</v>
      </c>
      <c r="D213" s="9">
        <f t="shared" si="17"/>
        <v>-115312.95000000001</v>
      </c>
      <c r="E213" s="19">
        <f>D213/C213*100</f>
        <v>-35.761725264496178</v>
      </c>
      <c r="F213"/>
      <c r="G213"/>
      <c r="H213"/>
      <c r="I213"/>
      <c r="J213"/>
      <c r="K213"/>
      <c r="L213"/>
    </row>
    <row r="214" spans="1:12" s="27" customFormat="1" x14ac:dyDescent="0.25">
      <c r="A214" s="8" t="s">
        <v>357</v>
      </c>
      <c r="B214" s="10">
        <v>16000</v>
      </c>
      <c r="C214" s="10">
        <v>166000</v>
      </c>
      <c r="D214" s="9">
        <f t="shared" si="17"/>
        <v>-150000</v>
      </c>
      <c r="E214" s="19">
        <f t="shared" ref="E214:E218" si="21">D214/C214*100</f>
        <v>-90.361445783132538</v>
      </c>
      <c r="F214"/>
      <c r="G214"/>
      <c r="H214"/>
      <c r="I214"/>
      <c r="J214"/>
      <c r="K214"/>
      <c r="L214"/>
    </row>
    <row r="215" spans="1:12" s="27" customFormat="1" x14ac:dyDescent="0.25">
      <c r="A215" s="8" t="s">
        <v>382</v>
      </c>
      <c r="B215" s="44">
        <v>61695.28</v>
      </c>
      <c r="C215" s="10">
        <v>104361.07</v>
      </c>
      <c r="D215" s="9">
        <f t="shared" si="17"/>
        <v>-42665.790000000008</v>
      </c>
      <c r="E215" s="19">
        <f t="shared" si="21"/>
        <v>-40.882859863357098</v>
      </c>
      <c r="F215"/>
      <c r="G215"/>
      <c r="H215"/>
      <c r="I215"/>
      <c r="J215"/>
      <c r="K215"/>
      <c r="L215"/>
    </row>
    <row r="216" spans="1:12" s="27" customFormat="1" x14ac:dyDescent="0.25">
      <c r="A216" s="8" t="s">
        <v>383</v>
      </c>
      <c r="B216" s="10">
        <v>122482</v>
      </c>
      <c r="C216" s="10">
        <v>90720</v>
      </c>
      <c r="D216" s="9">
        <f t="shared" si="17"/>
        <v>31762</v>
      </c>
      <c r="E216" s="19">
        <f t="shared" si="21"/>
        <v>35.011022927689595</v>
      </c>
      <c r="F216"/>
      <c r="G216"/>
      <c r="H216"/>
      <c r="I216"/>
      <c r="J216"/>
      <c r="K216"/>
      <c r="L216"/>
    </row>
    <row r="217" spans="1:12" s="27" customFormat="1" x14ac:dyDescent="0.25">
      <c r="A217" s="1" t="s">
        <v>291</v>
      </c>
      <c r="B217" s="6">
        <v>47000</v>
      </c>
      <c r="C217" s="6">
        <f>+C218</f>
        <v>8000</v>
      </c>
      <c r="D217" s="7">
        <f t="shared" si="17"/>
        <v>39000</v>
      </c>
      <c r="E217" s="18">
        <f t="shared" si="21"/>
        <v>487.5</v>
      </c>
      <c r="F217"/>
      <c r="G217"/>
      <c r="H217"/>
      <c r="I217"/>
      <c r="J217"/>
      <c r="K217"/>
      <c r="L217"/>
    </row>
    <row r="218" spans="1:12" s="27" customFormat="1" x14ac:dyDescent="0.25">
      <c r="A218" s="8" t="s">
        <v>152</v>
      </c>
      <c r="B218" s="10">
        <v>12000</v>
      </c>
      <c r="C218" s="10">
        <v>8000</v>
      </c>
      <c r="D218" s="9">
        <f t="shared" si="17"/>
        <v>4000</v>
      </c>
      <c r="E218" s="19">
        <f t="shared" si="21"/>
        <v>50</v>
      </c>
      <c r="F218"/>
      <c r="G218"/>
      <c r="H218"/>
      <c r="I218"/>
      <c r="J218"/>
      <c r="K218"/>
      <c r="L218"/>
    </row>
    <row r="219" spans="1:12" s="27" customFormat="1" ht="18.399999999999999" customHeight="1" x14ac:dyDescent="0.25">
      <c r="A219" s="2" t="s">
        <v>292</v>
      </c>
      <c r="B219" s="3">
        <v>14065736.48</v>
      </c>
      <c r="C219" s="3">
        <f>+C217+C195</f>
        <v>14373874.99</v>
      </c>
      <c r="D219" s="4">
        <f t="shared" si="17"/>
        <v>-308138.50999999978</v>
      </c>
      <c r="E219" s="20">
        <f t="shared" ref="E219:E224" si="22">D219/C219*100</f>
        <v>-2.143740015927325</v>
      </c>
      <c r="F219"/>
      <c r="G219"/>
      <c r="H219"/>
      <c r="I219"/>
      <c r="J219"/>
      <c r="K219"/>
      <c r="L219"/>
    </row>
    <row r="220" spans="1:12" s="27" customFormat="1" x14ac:dyDescent="0.25">
      <c r="A220" s="5" t="s">
        <v>293</v>
      </c>
      <c r="B220" s="11">
        <f>B25+B181+B193+B219</f>
        <v>286059771.87</v>
      </c>
      <c r="C220" s="11">
        <f>C25+C181+C193+C219</f>
        <v>277045436.56999999</v>
      </c>
      <c r="D220" s="11">
        <f t="shared" si="17"/>
        <v>9014335.3000000119</v>
      </c>
      <c r="E220" s="22">
        <f t="shared" si="22"/>
        <v>3.2537389576248783</v>
      </c>
      <c r="F220"/>
      <c r="G220"/>
      <c r="H220"/>
      <c r="I220"/>
      <c r="J220"/>
      <c r="K220"/>
      <c r="L220"/>
    </row>
    <row r="221" spans="1:12" s="27" customFormat="1" x14ac:dyDescent="0.25">
      <c r="A221" s="1" t="s">
        <v>294</v>
      </c>
      <c r="B221" s="6"/>
      <c r="C221" s="6">
        <f>SUM(C222:C223)</f>
        <v>257032.93</v>
      </c>
      <c r="D221" s="7">
        <f t="shared" si="17"/>
        <v>-257032.93</v>
      </c>
      <c r="E221" s="18">
        <f t="shared" si="22"/>
        <v>-100</v>
      </c>
      <c r="F221" s="15">
        <f>B221+B224</f>
        <v>0</v>
      </c>
      <c r="G221"/>
      <c r="H221"/>
      <c r="I221"/>
      <c r="J221"/>
      <c r="K221"/>
      <c r="L221"/>
    </row>
    <row r="222" spans="1:12" s="27" customFormat="1" x14ac:dyDescent="0.25">
      <c r="A222" s="8" t="s">
        <v>153</v>
      </c>
      <c r="B222" s="44">
        <v>0</v>
      </c>
      <c r="C222" s="10">
        <v>243178.71</v>
      </c>
      <c r="D222" s="9">
        <f t="shared" si="17"/>
        <v>-243178.71</v>
      </c>
      <c r="E222" s="42">
        <f t="shared" si="22"/>
        <v>-100</v>
      </c>
      <c r="F222"/>
      <c r="G222"/>
      <c r="H222"/>
      <c r="I222"/>
      <c r="J222"/>
      <c r="K222"/>
      <c r="L222"/>
    </row>
    <row r="223" spans="1:12" s="27" customFormat="1" x14ac:dyDescent="0.25">
      <c r="A223" s="8" t="s">
        <v>384</v>
      </c>
      <c r="B223" s="44">
        <v>0</v>
      </c>
      <c r="C223" s="10">
        <v>13854.22</v>
      </c>
      <c r="D223" s="9">
        <f t="shared" si="17"/>
        <v>-13854.22</v>
      </c>
      <c r="E223" s="19">
        <f t="shared" si="22"/>
        <v>-100</v>
      </c>
      <c r="F223"/>
      <c r="G223"/>
      <c r="H223"/>
      <c r="I223"/>
      <c r="J223"/>
      <c r="K223"/>
      <c r="L223"/>
    </row>
    <row r="224" spans="1:12" s="27" customFormat="1" x14ac:dyDescent="0.25">
      <c r="A224" s="1" t="s">
        <v>295</v>
      </c>
      <c r="B224" s="6"/>
      <c r="C224" s="6">
        <f>SUM(C225:C230)</f>
        <v>148702.52000000002</v>
      </c>
      <c r="D224" s="6">
        <f t="shared" ref="D224" si="23">SUM(D225:D229)</f>
        <v>-137156.57</v>
      </c>
      <c r="E224" s="18">
        <f t="shared" si="22"/>
        <v>-92.235538442791693</v>
      </c>
      <c r="F224"/>
      <c r="G224"/>
      <c r="H224"/>
      <c r="I224"/>
      <c r="J224"/>
      <c r="K224"/>
      <c r="L224"/>
    </row>
    <row r="225" spans="1:12" s="27" customFormat="1" hidden="1" x14ac:dyDescent="0.25">
      <c r="A225" s="8" t="s">
        <v>340</v>
      </c>
      <c r="B225" s="10"/>
      <c r="C225" s="10">
        <v>0</v>
      </c>
      <c r="D225" s="9">
        <v>0</v>
      </c>
      <c r="E225" s="19"/>
      <c r="F225"/>
      <c r="G225"/>
      <c r="H225"/>
      <c r="I225"/>
      <c r="J225"/>
      <c r="K225"/>
      <c r="L225"/>
    </row>
    <row r="226" spans="1:12" s="27" customFormat="1" hidden="1" x14ac:dyDescent="0.25">
      <c r="A226" s="8" t="s">
        <v>341</v>
      </c>
      <c r="B226" s="10"/>
      <c r="C226" s="10">
        <v>0</v>
      </c>
      <c r="D226" s="9">
        <f t="shared" ref="D226:D244" si="24">B226-C226</f>
        <v>0</v>
      </c>
      <c r="E226" s="19"/>
      <c r="F226"/>
      <c r="G226"/>
      <c r="H226"/>
      <c r="I226"/>
      <c r="J226"/>
      <c r="K226"/>
      <c r="L226"/>
    </row>
    <row r="227" spans="1:12" s="27" customFormat="1" hidden="1" x14ac:dyDescent="0.25">
      <c r="A227" s="8" t="s">
        <v>366</v>
      </c>
      <c r="B227" s="10"/>
      <c r="C227" s="10">
        <v>0</v>
      </c>
      <c r="D227" s="9">
        <f t="shared" si="24"/>
        <v>0</v>
      </c>
      <c r="E227" s="19"/>
      <c r="F227"/>
      <c r="G227"/>
      <c r="H227"/>
      <c r="I227"/>
      <c r="J227"/>
      <c r="K227"/>
      <c r="L227"/>
    </row>
    <row r="228" spans="1:12" s="27" customFormat="1" x14ac:dyDescent="0.25">
      <c r="A228" s="8" t="s">
        <v>154</v>
      </c>
      <c r="B228" s="44">
        <v>0</v>
      </c>
      <c r="C228" s="10">
        <v>1103.54</v>
      </c>
      <c r="D228" s="9">
        <f t="shared" si="24"/>
        <v>-1103.54</v>
      </c>
      <c r="E228" s="19">
        <f t="shared" ref="E228" si="25">D228/C228*100</f>
        <v>-100</v>
      </c>
      <c r="F228"/>
      <c r="G228"/>
      <c r="H228"/>
      <c r="I228"/>
      <c r="J228"/>
      <c r="K228"/>
      <c r="L228"/>
    </row>
    <row r="229" spans="1:12" s="27" customFormat="1" x14ac:dyDescent="0.25">
      <c r="A229" s="8" t="s">
        <v>155</v>
      </c>
      <c r="B229" s="10">
        <v>11545.95</v>
      </c>
      <c r="C229" s="10">
        <v>147598.98000000001</v>
      </c>
      <c r="D229" s="9">
        <f t="shared" si="24"/>
        <v>-136053.03</v>
      </c>
      <c r="E229" s="19">
        <f>D229/C229*100</f>
        <v>-92.177486592387012</v>
      </c>
      <c r="F229"/>
      <c r="G229"/>
      <c r="H229"/>
      <c r="I229"/>
      <c r="J229"/>
      <c r="K229"/>
      <c r="L229"/>
    </row>
    <row r="230" spans="1:12" s="27" customFormat="1" hidden="1" x14ac:dyDescent="0.25">
      <c r="A230" s="8" t="s">
        <v>358</v>
      </c>
      <c r="B230" s="10"/>
      <c r="C230" s="10">
        <v>0</v>
      </c>
      <c r="D230" s="9">
        <f t="shared" si="24"/>
        <v>0</v>
      </c>
      <c r="E230" s="19"/>
      <c r="F230"/>
      <c r="G230"/>
      <c r="H230"/>
      <c r="I230"/>
      <c r="J230"/>
      <c r="K230"/>
      <c r="L230"/>
    </row>
    <row r="231" spans="1:12" s="27" customFormat="1" x14ac:dyDescent="0.25">
      <c r="A231" s="1" t="s">
        <v>360</v>
      </c>
      <c r="B231" s="6">
        <v>4919077.3600000003</v>
      </c>
      <c r="C231" s="6">
        <f>SUM(C232:C244)</f>
        <v>8958039.0999999996</v>
      </c>
      <c r="D231" s="7">
        <f t="shared" si="24"/>
        <v>-4038961.7399999993</v>
      </c>
      <c r="E231" s="18">
        <f t="shared" ref="E231:E237" si="26">D231/C231*100</f>
        <v>-45.087565424893036</v>
      </c>
      <c r="F231" s="15">
        <f>B231+B245</f>
        <v>9822059.1000000015</v>
      </c>
      <c r="G231"/>
      <c r="H231"/>
      <c r="I231"/>
      <c r="J231"/>
      <c r="K231"/>
      <c r="L231"/>
    </row>
    <row r="232" spans="1:12" s="27" customFormat="1" x14ac:dyDescent="0.25">
      <c r="A232" s="8" t="s">
        <v>156</v>
      </c>
      <c r="B232" s="10">
        <v>0</v>
      </c>
      <c r="C232" s="10">
        <v>64367.01</v>
      </c>
      <c r="D232" s="9">
        <f t="shared" si="24"/>
        <v>-64367.01</v>
      </c>
      <c r="E232" s="19">
        <f t="shared" si="26"/>
        <v>-100</v>
      </c>
      <c r="F232"/>
      <c r="G232"/>
      <c r="H232"/>
      <c r="I232"/>
      <c r="J232"/>
      <c r="K232"/>
      <c r="L232"/>
    </row>
    <row r="233" spans="1:12" s="27" customFormat="1" x14ac:dyDescent="0.25">
      <c r="A233" s="8" t="s">
        <v>157</v>
      </c>
      <c r="B233" s="10">
        <v>503679.62</v>
      </c>
      <c r="C233" s="10">
        <v>1833485.68</v>
      </c>
      <c r="D233" s="9">
        <f t="shared" si="24"/>
        <v>-1329806.06</v>
      </c>
      <c r="E233" s="19">
        <f t="shared" si="26"/>
        <v>-72.528848984520025</v>
      </c>
      <c r="F233"/>
      <c r="G233"/>
      <c r="H233"/>
      <c r="I233"/>
      <c r="J233"/>
      <c r="K233"/>
      <c r="L233"/>
    </row>
    <row r="234" spans="1:12" s="27" customFormat="1" x14ac:dyDescent="0.25">
      <c r="A234" s="8" t="s">
        <v>158</v>
      </c>
      <c r="B234" s="10">
        <v>65951.42</v>
      </c>
      <c r="C234" s="10">
        <v>131239.31</v>
      </c>
      <c r="D234" s="9">
        <f t="shared" si="24"/>
        <v>-65287.89</v>
      </c>
      <c r="E234" s="19">
        <f t="shared" si="26"/>
        <v>-49.747206077203543</v>
      </c>
      <c r="F234"/>
      <c r="G234"/>
      <c r="H234"/>
      <c r="I234"/>
      <c r="J234"/>
      <c r="K234"/>
      <c r="L234"/>
    </row>
    <row r="235" spans="1:12" s="27" customFormat="1" x14ac:dyDescent="0.25">
      <c r="A235" s="24" t="s">
        <v>159</v>
      </c>
      <c r="B235" s="16">
        <v>1012677.69</v>
      </c>
      <c r="C235" s="16">
        <v>2210714.87</v>
      </c>
      <c r="D235" s="9">
        <f t="shared" si="24"/>
        <v>-1198037.1800000002</v>
      </c>
      <c r="E235" s="19">
        <f t="shared" si="26"/>
        <v>-54.19229753495982</v>
      </c>
      <c r="F235"/>
      <c r="G235"/>
      <c r="H235"/>
      <c r="I235"/>
      <c r="J235"/>
      <c r="K235"/>
      <c r="L235"/>
    </row>
    <row r="236" spans="1:12" x14ac:dyDescent="0.25">
      <c r="A236" s="24" t="s">
        <v>160</v>
      </c>
      <c r="B236" s="16">
        <v>14542.5</v>
      </c>
      <c r="C236" s="16">
        <v>10037.870000000001</v>
      </c>
      <c r="D236" s="25">
        <f t="shared" si="24"/>
        <v>4504.6299999999992</v>
      </c>
      <c r="E236" s="26">
        <f t="shared" si="26"/>
        <v>44.876353250241323</v>
      </c>
      <c r="F236"/>
      <c r="G236"/>
      <c r="H236"/>
      <c r="I236"/>
      <c r="J236"/>
      <c r="K236"/>
      <c r="L236"/>
    </row>
    <row r="237" spans="1:12" s="27" customFormat="1" x14ac:dyDescent="0.25">
      <c r="A237" s="8" t="s">
        <v>161</v>
      </c>
      <c r="B237" s="10">
        <v>0</v>
      </c>
      <c r="C237" s="10">
        <v>3838.4</v>
      </c>
      <c r="D237" s="9">
        <f t="shared" si="24"/>
        <v>-3838.4</v>
      </c>
      <c r="E237" s="26">
        <f t="shared" si="26"/>
        <v>-100</v>
      </c>
      <c r="F237"/>
      <c r="G237"/>
      <c r="H237"/>
      <c r="I237"/>
      <c r="J237"/>
      <c r="K237"/>
      <c r="L237"/>
    </row>
    <row r="238" spans="1:12" s="27" customFormat="1" x14ac:dyDescent="0.25">
      <c r="A238" s="8" t="s">
        <v>162</v>
      </c>
      <c r="B238" s="10">
        <v>598805.44999999995</v>
      </c>
      <c r="C238" s="10">
        <v>566424.27</v>
      </c>
      <c r="D238" s="9">
        <f t="shared" si="24"/>
        <v>32381.179999999935</v>
      </c>
      <c r="E238" s="19">
        <f t="shared" ref="E238:E243" si="27">D238/C238*100</f>
        <v>5.7167712817107805</v>
      </c>
      <c r="F238"/>
      <c r="G238"/>
      <c r="H238"/>
      <c r="I238"/>
      <c r="J238"/>
      <c r="K238"/>
      <c r="L238"/>
    </row>
    <row r="239" spans="1:12" s="27" customFormat="1" x14ac:dyDescent="0.25">
      <c r="A239" s="8" t="s">
        <v>163</v>
      </c>
      <c r="B239" s="10">
        <v>1582703.34</v>
      </c>
      <c r="C239" s="10">
        <v>3002061.17</v>
      </c>
      <c r="D239" s="9">
        <f t="shared" si="24"/>
        <v>-1419357.8299999998</v>
      </c>
      <c r="E239" s="19">
        <f t="shared" si="27"/>
        <v>-47.279444009463667</v>
      </c>
      <c r="F239"/>
      <c r="G239"/>
      <c r="H239"/>
      <c r="I239"/>
      <c r="J239"/>
      <c r="K239"/>
      <c r="L239"/>
    </row>
    <row r="240" spans="1:12" s="27" customFormat="1" x14ac:dyDescent="0.25">
      <c r="A240" s="8" t="s">
        <v>164</v>
      </c>
      <c r="B240" s="10">
        <v>316731.98</v>
      </c>
      <c r="C240" s="10">
        <v>325481.75</v>
      </c>
      <c r="D240" s="9">
        <f t="shared" si="24"/>
        <v>-8749.7700000000186</v>
      </c>
      <c r="E240" s="19">
        <f t="shared" si="27"/>
        <v>-2.6882521063008964</v>
      </c>
      <c r="F240"/>
      <c r="G240"/>
      <c r="H240"/>
      <c r="I240"/>
      <c r="J240"/>
      <c r="K240"/>
      <c r="L240"/>
    </row>
    <row r="241" spans="1:15" s="27" customFormat="1" x14ac:dyDescent="0.25">
      <c r="A241" s="8" t="s">
        <v>342</v>
      </c>
      <c r="B241" s="39">
        <v>4151.2700000000004</v>
      </c>
      <c r="C241" s="39">
        <v>5447.1</v>
      </c>
      <c r="D241" s="9">
        <f t="shared" si="24"/>
        <v>-1295.83</v>
      </c>
      <c r="E241" s="19">
        <f t="shared" si="27"/>
        <v>-23.789355804005798</v>
      </c>
      <c r="F241"/>
      <c r="G241"/>
      <c r="H241"/>
      <c r="I241"/>
      <c r="J241"/>
      <c r="K241"/>
      <c r="L241"/>
    </row>
    <row r="242" spans="1:15" s="27" customFormat="1" hidden="1" x14ac:dyDescent="0.25">
      <c r="A242" s="8" t="s">
        <v>343</v>
      </c>
      <c r="B242" s="40">
        <v>819834.09</v>
      </c>
      <c r="C242" s="40">
        <v>0</v>
      </c>
      <c r="D242" s="9">
        <f t="shared" si="24"/>
        <v>819834.09</v>
      </c>
      <c r="E242" s="19"/>
      <c r="F242"/>
      <c r="G242"/>
      <c r="H242"/>
      <c r="I242"/>
      <c r="J242"/>
      <c r="K242"/>
      <c r="L242"/>
    </row>
    <row r="243" spans="1:15" s="27" customFormat="1" x14ac:dyDescent="0.25">
      <c r="A243" s="8" t="s">
        <v>165</v>
      </c>
      <c r="B243" s="10">
        <v>819834.09</v>
      </c>
      <c r="C243" s="10">
        <v>804941.67</v>
      </c>
      <c r="D243" s="9">
        <f t="shared" si="24"/>
        <v>14892.419999999925</v>
      </c>
      <c r="E243" s="19">
        <f t="shared" si="27"/>
        <v>1.8501241214161424</v>
      </c>
      <c r="F243"/>
      <c r="G243"/>
      <c r="H243"/>
      <c r="I243"/>
      <c r="J243"/>
      <c r="K243"/>
      <c r="L243"/>
    </row>
    <row r="244" spans="1:15" s="27" customFormat="1" hidden="1" x14ac:dyDescent="0.25">
      <c r="A244" s="8" t="s">
        <v>166</v>
      </c>
      <c r="B244" s="10">
        <v>0</v>
      </c>
      <c r="C244" s="10">
        <v>0</v>
      </c>
      <c r="D244" s="9">
        <f t="shared" si="24"/>
        <v>0</v>
      </c>
      <c r="E244" s="19"/>
      <c r="F244"/>
      <c r="G244"/>
      <c r="H244"/>
      <c r="I244"/>
      <c r="J244"/>
      <c r="K244"/>
      <c r="L244"/>
    </row>
    <row r="245" spans="1:15" s="27" customFormat="1" x14ac:dyDescent="0.25">
      <c r="A245" s="1" t="s">
        <v>361</v>
      </c>
      <c r="B245" s="6">
        <v>4902981.74</v>
      </c>
      <c r="C245" s="6">
        <f>SUM(C246:C254)</f>
        <v>6577167.7700000005</v>
      </c>
      <c r="D245" s="7">
        <f t="shared" ref="D245:D280" si="28">B245-C245</f>
        <v>-1674186.0300000003</v>
      </c>
      <c r="E245" s="18">
        <f>D245/C245*100</f>
        <v>-25.454513075314182</v>
      </c>
      <c r="F245"/>
      <c r="G245"/>
      <c r="H245"/>
      <c r="I245"/>
      <c r="J245"/>
      <c r="K245"/>
      <c r="L245"/>
    </row>
    <row r="246" spans="1:15" s="27" customFormat="1" x14ac:dyDescent="0.25">
      <c r="A246" s="8" t="s">
        <v>167</v>
      </c>
      <c r="B246" s="10">
        <v>3396690.48</v>
      </c>
      <c r="C246" s="10">
        <v>3657686.99</v>
      </c>
      <c r="D246" s="9">
        <f t="shared" si="28"/>
        <v>-260996.51000000024</v>
      </c>
      <c r="E246" s="19">
        <f>D246/C246*100</f>
        <v>-7.1355616462960443</v>
      </c>
      <c r="F246"/>
      <c r="G246"/>
      <c r="H246"/>
      <c r="I246"/>
      <c r="J246"/>
      <c r="K246"/>
      <c r="L246"/>
    </row>
    <row r="247" spans="1:15" s="27" customFormat="1" x14ac:dyDescent="0.25">
      <c r="A247" s="8" t="s">
        <v>168</v>
      </c>
      <c r="B247" s="10">
        <v>0</v>
      </c>
      <c r="C247" s="10">
        <v>6433</v>
      </c>
      <c r="D247" s="9">
        <f t="shared" si="28"/>
        <v>-6433</v>
      </c>
      <c r="E247" s="19">
        <f>D247/C247*100</f>
        <v>-100</v>
      </c>
      <c r="F247"/>
      <c r="G247"/>
      <c r="H247"/>
      <c r="I247"/>
      <c r="J247"/>
      <c r="K247"/>
      <c r="L247"/>
    </row>
    <row r="248" spans="1:15" s="27" customFormat="1" x14ac:dyDescent="0.25">
      <c r="A248" s="8" t="s">
        <v>169</v>
      </c>
      <c r="B248" s="10">
        <v>10444.14</v>
      </c>
      <c r="C248" s="10">
        <v>62469.54</v>
      </c>
      <c r="D248" s="9">
        <f t="shared" si="28"/>
        <v>-52025.4</v>
      </c>
      <c r="E248" s="19">
        <f>D248/C248*100</f>
        <v>-83.281227939248467</v>
      </c>
      <c r="F248"/>
      <c r="G248"/>
      <c r="H248"/>
      <c r="I248"/>
      <c r="J248"/>
      <c r="K248"/>
      <c r="L248"/>
      <c r="N248" s="27" t="s">
        <v>405</v>
      </c>
      <c r="O248" s="31">
        <f>SUM(K248-K249)</f>
        <v>0</v>
      </c>
    </row>
    <row r="249" spans="1:15" s="27" customFormat="1" x14ac:dyDescent="0.25">
      <c r="A249" s="8" t="s">
        <v>170</v>
      </c>
      <c r="B249" s="10">
        <v>1121489.3600000001</v>
      </c>
      <c r="C249" s="10">
        <v>2682783.4300000002</v>
      </c>
      <c r="D249" s="9">
        <f t="shared" si="28"/>
        <v>-1561294.07</v>
      </c>
      <c r="E249" s="19">
        <f>D249/C249*100</f>
        <v>-58.196798613744228</v>
      </c>
      <c r="F249"/>
      <c r="G249"/>
      <c r="H249"/>
      <c r="I249"/>
      <c r="J249"/>
      <c r="K249"/>
      <c r="L249"/>
    </row>
    <row r="250" spans="1:15" s="27" customFormat="1" hidden="1" x14ac:dyDescent="0.25">
      <c r="A250" s="8" t="s">
        <v>171</v>
      </c>
      <c r="B250" s="10"/>
      <c r="C250" s="10"/>
      <c r="D250" s="9">
        <f t="shared" si="28"/>
        <v>0</v>
      </c>
      <c r="E250" s="19"/>
      <c r="F250"/>
      <c r="G250"/>
      <c r="H250"/>
      <c r="I250"/>
      <c r="J250"/>
      <c r="K250"/>
      <c r="L250"/>
    </row>
    <row r="251" spans="1:15" s="27" customFormat="1" x14ac:dyDescent="0.25">
      <c r="A251" s="8" t="s">
        <v>172</v>
      </c>
      <c r="B251" s="10">
        <v>85262.98</v>
      </c>
      <c r="C251" s="10">
        <v>94819.02</v>
      </c>
      <c r="D251" s="9">
        <f t="shared" si="28"/>
        <v>-9556.0400000000081</v>
      </c>
      <c r="E251" s="19">
        <f>D251/C251*100</f>
        <v>-10.078188954072726</v>
      </c>
      <c r="F251"/>
      <c r="G251"/>
      <c r="H251"/>
      <c r="I251"/>
      <c r="J251"/>
      <c r="K251"/>
      <c r="L251"/>
    </row>
    <row r="252" spans="1:15" s="27" customFormat="1" x14ac:dyDescent="0.25">
      <c r="A252" s="8" t="s">
        <v>173</v>
      </c>
      <c r="B252" s="10">
        <v>289094.78000000003</v>
      </c>
      <c r="C252" s="10">
        <v>72975.789999999994</v>
      </c>
      <c r="D252" s="9">
        <f t="shared" si="28"/>
        <v>216118.99000000005</v>
      </c>
      <c r="E252" s="19">
        <f>D252/C252*100</f>
        <v>296.1516278206787</v>
      </c>
      <c r="F252"/>
      <c r="G252"/>
      <c r="H252"/>
      <c r="I252"/>
      <c r="J252"/>
      <c r="K252"/>
      <c r="L252"/>
    </row>
    <row r="253" spans="1:15" s="27" customFormat="1" hidden="1" x14ac:dyDescent="0.25">
      <c r="A253" s="8" t="s">
        <v>174</v>
      </c>
      <c r="B253" s="10"/>
      <c r="C253" s="10">
        <v>0</v>
      </c>
      <c r="D253" s="9">
        <f t="shared" si="28"/>
        <v>0</v>
      </c>
      <c r="E253" s="19"/>
      <c r="F253"/>
      <c r="G253"/>
      <c r="H253"/>
      <c r="I253"/>
      <c r="J253"/>
      <c r="K253"/>
      <c r="L253"/>
    </row>
    <row r="254" spans="1:15" s="27" customFormat="1" hidden="1" x14ac:dyDescent="0.25">
      <c r="A254" s="8" t="s">
        <v>175</v>
      </c>
      <c r="B254" s="10"/>
      <c r="C254" s="10">
        <v>0</v>
      </c>
      <c r="D254" s="9">
        <f t="shared" si="28"/>
        <v>0</v>
      </c>
      <c r="E254" s="19"/>
      <c r="F254"/>
      <c r="G254"/>
      <c r="H254"/>
      <c r="I254"/>
      <c r="J254"/>
      <c r="K254"/>
      <c r="L254"/>
    </row>
    <row r="255" spans="1:15" s="27" customFormat="1" ht="27.95" customHeight="1" x14ac:dyDescent="0.25">
      <c r="A255" s="12" t="s">
        <v>280</v>
      </c>
      <c r="B255" s="12">
        <v>2023</v>
      </c>
      <c r="C255" s="12">
        <v>2022</v>
      </c>
      <c r="D255" s="14" t="s">
        <v>409</v>
      </c>
      <c r="E255" s="17" t="s">
        <v>0</v>
      </c>
      <c r="F255"/>
      <c r="G255"/>
      <c r="H255"/>
      <c r="I255"/>
      <c r="J255"/>
      <c r="K255"/>
      <c r="L255"/>
    </row>
    <row r="256" spans="1:15" s="27" customFormat="1" x14ac:dyDescent="0.25">
      <c r="A256" s="1" t="s">
        <v>296</v>
      </c>
      <c r="B256" s="6">
        <v>72218295.920000002</v>
      </c>
      <c r="C256" s="6">
        <f>SUM(C257:C317)+SUM(C319:C372)+SUM(C374:C393)</f>
        <v>63809406.989999987</v>
      </c>
      <c r="D256" s="7">
        <f t="shared" si="28"/>
        <v>8408888.9300000146</v>
      </c>
      <c r="E256" s="18">
        <f>D256/C256*100</f>
        <v>13.178133643081544</v>
      </c>
      <c r="F256" s="15"/>
      <c r="G256" s="15"/>
      <c r="H256"/>
      <c r="I256"/>
      <c r="J256"/>
      <c r="K256"/>
      <c r="L256"/>
    </row>
    <row r="257" spans="1:12" s="27" customFormat="1" hidden="1" x14ac:dyDescent="0.25">
      <c r="A257" s="8" t="s">
        <v>317</v>
      </c>
      <c r="B257" s="10"/>
      <c r="C257" s="10">
        <v>0</v>
      </c>
      <c r="D257" s="9">
        <f t="shared" si="28"/>
        <v>0</v>
      </c>
      <c r="E257" s="19"/>
      <c r="F257"/>
      <c r="G257"/>
      <c r="H257"/>
      <c r="I257"/>
      <c r="J257"/>
      <c r="K257"/>
      <c r="L257"/>
    </row>
    <row r="258" spans="1:12" s="27" customFormat="1" hidden="1" x14ac:dyDescent="0.25">
      <c r="A258" s="8" t="s">
        <v>176</v>
      </c>
      <c r="B258" s="10"/>
      <c r="C258" s="10">
        <v>0</v>
      </c>
      <c r="D258" s="9">
        <f t="shared" si="28"/>
        <v>0</v>
      </c>
      <c r="E258" s="19"/>
      <c r="F258"/>
      <c r="G258"/>
      <c r="H258"/>
      <c r="I258"/>
      <c r="J258"/>
      <c r="K258"/>
      <c r="L258"/>
    </row>
    <row r="259" spans="1:12" s="27" customFormat="1" hidden="1" x14ac:dyDescent="0.25">
      <c r="A259" s="8" t="s">
        <v>177</v>
      </c>
      <c r="B259" s="10"/>
      <c r="C259" s="10">
        <v>0</v>
      </c>
      <c r="D259" s="9">
        <f t="shared" si="28"/>
        <v>0</v>
      </c>
      <c r="E259" s="19"/>
      <c r="F259"/>
      <c r="G259"/>
      <c r="H259"/>
      <c r="I259"/>
      <c r="J259"/>
      <c r="K259"/>
      <c r="L259"/>
    </row>
    <row r="260" spans="1:12" s="27" customFormat="1" hidden="1" x14ac:dyDescent="0.25">
      <c r="A260" s="8" t="s">
        <v>178</v>
      </c>
      <c r="B260" s="10"/>
      <c r="C260" s="10">
        <v>0</v>
      </c>
      <c r="D260" s="9">
        <f t="shared" si="28"/>
        <v>0</v>
      </c>
      <c r="E260" s="19"/>
      <c r="F260"/>
      <c r="G260"/>
      <c r="H260"/>
      <c r="I260"/>
      <c r="J260"/>
      <c r="K260"/>
      <c r="L260"/>
    </row>
    <row r="261" spans="1:12" s="27" customFormat="1" hidden="1" x14ac:dyDescent="0.25">
      <c r="A261" s="8" t="s">
        <v>179</v>
      </c>
      <c r="B261" s="10"/>
      <c r="C261" s="10">
        <v>0</v>
      </c>
      <c r="D261" s="9">
        <f t="shared" si="28"/>
        <v>0</v>
      </c>
      <c r="E261" s="19"/>
      <c r="F261"/>
      <c r="G261"/>
      <c r="H261"/>
      <c r="I261"/>
      <c r="J261"/>
      <c r="K261"/>
      <c r="L261"/>
    </row>
    <row r="262" spans="1:12" s="27" customFormat="1" x14ac:dyDescent="0.25">
      <c r="A262" s="8" t="s">
        <v>318</v>
      </c>
      <c r="B262" s="10">
        <v>21558372.23</v>
      </c>
      <c r="C262" s="10">
        <v>20081769.390000001</v>
      </c>
      <c r="D262" s="9">
        <f t="shared" si="28"/>
        <v>1476602.8399999999</v>
      </c>
      <c r="E262" s="19">
        <f t="shared" ref="E262:E274" si="29">D262/C262*100</f>
        <v>7.3529518805015996</v>
      </c>
      <c r="F262"/>
      <c r="G262"/>
      <c r="H262"/>
      <c r="I262"/>
      <c r="J262"/>
      <c r="K262"/>
      <c r="L262"/>
    </row>
    <row r="263" spans="1:12" s="27" customFormat="1" hidden="1" x14ac:dyDescent="0.25">
      <c r="A263" s="8" t="s">
        <v>319</v>
      </c>
      <c r="B263" s="10"/>
      <c r="C263" s="10">
        <v>0</v>
      </c>
      <c r="D263" s="9">
        <f t="shared" si="28"/>
        <v>0</v>
      </c>
      <c r="E263" s="19" t="e">
        <f t="shared" si="29"/>
        <v>#DIV/0!</v>
      </c>
      <c r="F263"/>
      <c r="G263"/>
      <c r="H263"/>
      <c r="I263"/>
      <c r="J263"/>
      <c r="K263"/>
      <c r="L263"/>
    </row>
    <row r="264" spans="1:12" s="27" customFormat="1" x14ac:dyDescent="0.25">
      <c r="A264" s="8" t="s">
        <v>320</v>
      </c>
      <c r="B264" s="10">
        <v>5941242.1100000003</v>
      </c>
      <c r="C264" s="10">
        <v>5208977.62</v>
      </c>
      <c r="D264" s="9">
        <f t="shared" si="28"/>
        <v>732264.49000000022</v>
      </c>
      <c r="E264" s="19">
        <f t="shared" si="29"/>
        <v>14.057739222922603</v>
      </c>
      <c r="F264"/>
      <c r="G264"/>
      <c r="H264"/>
      <c r="I264"/>
      <c r="J264"/>
      <c r="K264"/>
      <c r="L264"/>
    </row>
    <row r="265" spans="1:12" s="27" customFormat="1" x14ac:dyDescent="0.25">
      <c r="A265" s="8" t="s">
        <v>321</v>
      </c>
      <c r="B265" s="10">
        <v>2695215.53</v>
      </c>
      <c r="C265" s="10">
        <v>2153693.29</v>
      </c>
      <c r="D265" s="9">
        <f t="shared" si="28"/>
        <v>541522.23999999976</v>
      </c>
      <c r="E265" s="19">
        <f t="shared" si="29"/>
        <v>25.143888524628306</v>
      </c>
      <c r="F265"/>
      <c r="G265"/>
      <c r="H265"/>
      <c r="I265"/>
      <c r="J265"/>
      <c r="K265"/>
      <c r="L265"/>
    </row>
    <row r="266" spans="1:12" s="27" customFormat="1" x14ac:dyDescent="0.25">
      <c r="A266" s="8" t="s">
        <v>322</v>
      </c>
      <c r="B266" s="10">
        <v>37163.24</v>
      </c>
      <c r="C266" s="10">
        <v>28136</v>
      </c>
      <c r="D266" s="9">
        <f t="shared" si="28"/>
        <v>9027.239999999998</v>
      </c>
      <c r="E266" s="19">
        <f t="shared" si="29"/>
        <v>32.084304805231724</v>
      </c>
      <c r="F266"/>
      <c r="G266"/>
      <c r="H266"/>
      <c r="I266"/>
      <c r="J266"/>
      <c r="K266"/>
      <c r="L266"/>
    </row>
    <row r="267" spans="1:12" s="27" customFormat="1" x14ac:dyDescent="0.25">
      <c r="A267" s="8" t="s">
        <v>323</v>
      </c>
      <c r="B267" s="10">
        <v>154346.88</v>
      </c>
      <c r="C267" s="10">
        <v>131455.24</v>
      </c>
      <c r="D267" s="9">
        <f t="shared" si="28"/>
        <v>22891.640000000014</v>
      </c>
      <c r="E267" s="19">
        <f t="shared" si="29"/>
        <v>17.414018642391142</v>
      </c>
      <c r="F267"/>
      <c r="G267"/>
      <c r="H267"/>
      <c r="I267"/>
      <c r="J267"/>
      <c r="K267"/>
      <c r="L267"/>
    </row>
    <row r="268" spans="1:12" s="27" customFormat="1" x14ac:dyDescent="0.25">
      <c r="A268" s="8" t="s">
        <v>180</v>
      </c>
      <c r="B268" s="10">
        <v>42064.76</v>
      </c>
      <c r="C268" s="10">
        <v>77449.47</v>
      </c>
      <c r="D268" s="9">
        <f t="shared" si="28"/>
        <v>-35384.71</v>
      </c>
      <c r="E268" s="19">
        <f t="shared" si="29"/>
        <v>-45.687478558600851</v>
      </c>
      <c r="F268"/>
      <c r="G268"/>
      <c r="H268"/>
      <c r="I268"/>
      <c r="J268"/>
      <c r="K268"/>
      <c r="L268"/>
    </row>
    <row r="269" spans="1:12" s="27" customFormat="1" x14ac:dyDescent="0.25">
      <c r="A269" s="8" t="s">
        <v>181</v>
      </c>
      <c r="B269" s="10">
        <v>31695.79</v>
      </c>
      <c r="C269" s="10">
        <v>6780</v>
      </c>
      <c r="D269" s="9">
        <f t="shared" si="28"/>
        <v>24915.79</v>
      </c>
      <c r="E269" s="19">
        <f t="shared" si="29"/>
        <v>367.48952802359884</v>
      </c>
      <c r="F269"/>
      <c r="G269"/>
      <c r="H269"/>
      <c r="I269"/>
      <c r="J269"/>
      <c r="K269"/>
      <c r="L269"/>
    </row>
    <row r="270" spans="1:12" s="27" customFormat="1" x14ac:dyDescent="0.25">
      <c r="A270" s="8" t="s">
        <v>324</v>
      </c>
      <c r="B270" s="10">
        <v>6969375.5700000003</v>
      </c>
      <c r="C270" s="10">
        <v>6462973.3200000003</v>
      </c>
      <c r="D270" s="9">
        <f t="shared" si="28"/>
        <v>506402.25</v>
      </c>
      <c r="E270" s="19">
        <f t="shared" si="29"/>
        <v>7.8354377300756051</v>
      </c>
      <c r="F270"/>
      <c r="G270"/>
      <c r="H270"/>
      <c r="I270"/>
      <c r="J270"/>
      <c r="K270"/>
      <c r="L270"/>
    </row>
    <row r="271" spans="1:12" s="27" customFormat="1" hidden="1" x14ac:dyDescent="0.25">
      <c r="A271" s="8" t="s">
        <v>325</v>
      </c>
      <c r="B271" s="10"/>
      <c r="C271" s="10">
        <v>0</v>
      </c>
      <c r="D271" s="9">
        <f t="shared" si="28"/>
        <v>0</v>
      </c>
      <c r="E271" s="19" t="e">
        <f t="shared" si="29"/>
        <v>#DIV/0!</v>
      </c>
      <c r="F271"/>
      <c r="G271"/>
      <c r="H271"/>
      <c r="I271"/>
      <c r="J271"/>
      <c r="K271"/>
      <c r="L271"/>
    </row>
    <row r="272" spans="1:12" s="27" customFormat="1" x14ac:dyDescent="0.25">
      <c r="A272" s="8" t="s">
        <v>182</v>
      </c>
      <c r="B272" s="10">
        <v>615694.76</v>
      </c>
      <c r="C272" s="10">
        <v>469887.58</v>
      </c>
      <c r="D272" s="9">
        <f t="shared" si="28"/>
        <v>145807.18</v>
      </c>
      <c r="E272" s="19">
        <f t="shared" si="29"/>
        <v>31.030226421392111</v>
      </c>
      <c r="F272"/>
      <c r="G272"/>
      <c r="H272"/>
      <c r="I272"/>
      <c r="J272"/>
      <c r="K272"/>
      <c r="L272"/>
    </row>
    <row r="273" spans="1:12" s="27" customFormat="1" x14ac:dyDescent="0.25">
      <c r="A273" s="8" t="s">
        <v>183</v>
      </c>
      <c r="B273" s="10">
        <v>2060024.35</v>
      </c>
      <c r="C273" s="10">
        <v>1965179.82</v>
      </c>
      <c r="D273" s="9">
        <f t="shared" si="28"/>
        <v>94844.530000000028</v>
      </c>
      <c r="E273" s="19">
        <f t="shared" si="29"/>
        <v>4.8262519813581246</v>
      </c>
      <c r="F273"/>
      <c r="G273"/>
      <c r="H273"/>
      <c r="I273"/>
      <c r="J273"/>
      <c r="K273"/>
      <c r="L273"/>
    </row>
    <row r="274" spans="1:12" s="27" customFormat="1" x14ac:dyDescent="0.25">
      <c r="A274" s="8" t="s">
        <v>184</v>
      </c>
      <c r="B274" s="10">
        <v>176010.59</v>
      </c>
      <c r="C274" s="10">
        <v>136785.73000000001</v>
      </c>
      <c r="D274" s="9">
        <f t="shared" si="28"/>
        <v>39224.859999999986</v>
      </c>
      <c r="E274" s="19">
        <f t="shared" si="29"/>
        <v>28.676134564621602</v>
      </c>
      <c r="F274"/>
      <c r="G274"/>
      <c r="H274"/>
      <c r="I274"/>
      <c r="J274"/>
      <c r="K274"/>
      <c r="L274"/>
    </row>
    <row r="275" spans="1:12" s="27" customFormat="1" x14ac:dyDescent="0.25">
      <c r="A275" s="8" t="s">
        <v>185</v>
      </c>
      <c r="B275" s="10">
        <v>3051908.51</v>
      </c>
      <c r="C275" s="10">
        <v>3177243.82</v>
      </c>
      <c r="D275" s="9">
        <f t="shared" si="28"/>
        <v>-125335.31000000006</v>
      </c>
      <c r="E275" s="19">
        <f t="shared" ref="E275:E308" si="30">D275/C275*100</f>
        <v>-3.9447809831604319</v>
      </c>
      <c r="F275"/>
      <c r="G275"/>
      <c r="H275"/>
      <c r="I275"/>
      <c r="J275"/>
      <c r="K275"/>
      <c r="L275"/>
    </row>
    <row r="276" spans="1:12" s="27" customFormat="1" x14ac:dyDescent="0.25">
      <c r="A276" s="8" t="s">
        <v>362</v>
      </c>
      <c r="B276" s="10">
        <v>981113.87</v>
      </c>
      <c r="C276" s="10">
        <v>1017294.2</v>
      </c>
      <c r="D276" s="9">
        <f t="shared" si="28"/>
        <v>-36180.329999999958</v>
      </c>
      <c r="E276" s="19">
        <f t="shared" si="30"/>
        <v>-3.5565257326739852</v>
      </c>
      <c r="F276"/>
      <c r="G276"/>
      <c r="H276"/>
      <c r="I276"/>
      <c r="J276"/>
      <c r="K276"/>
      <c r="L276"/>
    </row>
    <row r="277" spans="1:12" s="27" customFormat="1" x14ac:dyDescent="0.25">
      <c r="A277" s="8" t="s">
        <v>186</v>
      </c>
      <c r="B277" s="10">
        <v>746760.34</v>
      </c>
      <c r="C277" s="10">
        <v>620813.73</v>
      </c>
      <c r="D277" s="9">
        <f t="shared" si="28"/>
        <v>125946.60999999999</v>
      </c>
      <c r="E277" s="19">
        <f t="shared" si="30"/>
        <v>20.287342871749953</v>
      </c>
      <c r="F277"/>
      <c r="G277"/>
      <c r="H277"/>
      <c r="I277"/>
      <c r="J277"/>
      <c r="K277"/>
      <c r="L277"/>
    </row>
    <row r="278" spans="1:12" s="27" customFormat="1" x14ac:dyDescent="0.25">
      <c r="A278" s="8" t="s">
        <v>344</v>
      </c>
      <c r="B278" s="10">
        <v>0</v>
      </c>
      <c r="C278" s="10">
        <v>821.14</v>
      </c>
      <c r="D278" s="9">
        <f t="shared" si="28"/>
        <v>-821.14</v>
      </c>
      <c r="E278" s="19"/>
      <c r="F278"/>
      <c r="G278"/>
      <c r="H278"/>
      <c r="I278"/>
      <c r="J278"/>
      <c r="K278"/>
      <c r="L278"/>
    </row>
    <row r="279" spans="1:12" s="27" customFormat="1" x14ac:dyDescent="0.25">
      <c r="A279" s="8" t="s">
        <v>406</v>
      </c>
      <c r="B279" s="10">
        <v>0</v>
      </c>
      <c r="C279" s="10">
        <v>96790.38</v>
      </c>
      <c r="D279" s="9">
        <f t="shared" si="28"/>
        <v>-96790.38</v>
      </c>
      <c r="E279" s="19"/>
      <c r="F279"/>
      <c r="G279"/>
      <c r="H279"/>
      <c r="I279"/>
      <c r="J279"/>
      <c r="K279"/>
      <c r="L279"/>
    </row>
    <row r="280" spans="1:12" s="27" customFormat="1" ht="15" customHeight="1" x14ac:dyDescent="0.25">
      <c r="A280" s="8" t="s">
        <v>407</v>
      </c>
      <c r="B280" s="10">
        <v>60500</v>
      </c>
      <c r="C280" s="10">
        <v>243000</v>
      </c>
      <c r="D280" s="9">
        <f t="shared" si="28"/>
        <v>-182500</v>
      </c>
      <c r="E280" s="19"/>
      <c r="F280"/>
      <c r="G280"/>
      <c r="H280"/>
      <c r="I280"/>
      <c r="J280"/>
      <c r="K280"/>
      <c r="L280"/>
    </row>
    <row r="281" spans="1:12" s="27" customFormat="1" x14ac:dyDescent="0.25">
      <c r="A281" s="8" t="s">
        <v>187</v>
      </c>
      <c r="B281" s="10">
        <v>71535.73</v>
      </c>
      <c r="C281" s="10">
        <v>67692.62</v>
      </c>
      <c r="D281" s="9">
        <f t="shared" ref="D281:D310" si="31">B281-C281</f>
        <v>3843.1100000000006</v>
      </c>
      <c r="E281" s="19">
        <f t="shared" si="30"/>
        <v>5.6772953979325971</v>
      </c>
      <c r="F281" s="15"/>
      <c r="G281"/>
      <c r="H281"/>
      <c r="I281"/>
      <c r="J281"/>
      <c r="K281"/>
      <c r="L281"/>
    </row>
    <row r="282" spans="1:12" s="27" customFormat="1" x14ac:dyDescent="0.25">
      <c r="A282" s="8" t="s">
        <v>188</v>
      </c>
      <c r="B282" s="10">
        <v>90835.81</v>
      </c>
      <c r="C282" s="10">
        <v>116321.36</v>
      </c>
      <c r="D282" s="9">
        <f t="shared" si="31"/>
        <v>-25485.550000000003</v>
      </c>
      <c r="E282" s="19">
        <f t="shared" si="30"/>
        <v>-21.909604564458327</v>
      </c>
      <c r="F282"/>
      <c r="G282"/>
      <c r="H282"/>
      <c r="I282"/>
      <c r="J282"/>
      <c r="K282"/>
      <c r="L282"/>
    </row>
    <row r="283" spans="1:12" s="27" customFormat="1" x14ac:dyDescent="0.25">
      <c r="A283" s="8" t="s">
        <v>189</v>
      </c>
      <c r="B283" s="10">
        <v>5884.22</v>
      </c>
      <c r="C283" s="10">
        <v>5567.48</v>
      </c>
      <c r="D283" s="9">
        <f t="shared" si="31"/>
        <v>316.74000000000069</v>
      </c>
      <c r="E283" s="19">
        <f t="shared" si="30"/>
        <v>5.6891088966642123</v>
      </c>
      <c r="F283"/>
      <c r="G283"/>
      <c r="H283"/>
      <c r="I283"/>
      <c r="J283"/>
      <c r="K283"/>
      <c r="L283"/>
    </row>
    <row r="284" spans="1:12" s="27" customFormat="1" x14ac:dyDescent="0.25">
      <c r="A284" s="8" t="s">
        <v>190</v>
      </c>
      <c r="B284" s="10">
        <v>10526.88</v>
      </c>
      <c r="C284" s="10">
        <v>7751.38</v>
      </c>
      <c r="D284" s="9">
        <f t="shared" si="31"/>
        <v>2775.4999999999991</v>
      </c>
      <c r="E284" s="19">
        <f t="shared" si="30"/>
        <v>35.806527353838916</v>
      </c>
      <c r="F284"/>
      <c r="G284"/>
      <c r="H284"/>
      <c r="I284"/>
      <c r="J284"/>
      <c r="K284"/>
      <c r="L284"/>
    </row>
    <row r="285" spans="1:12" s="27" customFormat="1" x14ac:dyDescent="0.25">
      <c r="A285" s="8" t="s">
        <v>191</v>
      </c>
      <c r="B285" s="10">
        <v>2437880.62</v>
      </c>
      <c r="C285" s="10">
        <v>2042588.2</v>
      </c>
      <c r="D285" s="9">
        <f t="shared" si="31"/>
        <v>395292.42000000016</v>
      </c>
      <c r="E285" s="19">
        <f t="shared" si="30"/>
        <v>19.352526368261607</v>
      </c>
      <c r="F285"/>
      <c r="G285"/>
      <c r="H285"/>
      <c r="I285"/>
      <c r="J285"/>
      <c r="K285"/>
      <c r="L285"/>
    </row>
    <row r="286" spans="1:12" s="27" customFormat="1" x14ac:dyDescent="0.25">
      <c r="A286" s="8" t="s">
        <v>326</v>
      </c>
      <c r="B286" s="10">
        <v>3741.35</v>
      </c>
      <c r="C286" s="10">
        <v>877.38</v>
      </c>
      <c r="D286" s="9">
        <f t="shared" si="31"/>
        <v>2863.97</v>
      </c>
      <c r="E286" s="19">
        <f t="shared" si="30"/>
        <v>326.42298661925275</v>
      </c>
      <c r="F286"/>
      <c r="G286"/>
      <c r="H286"/>
      <c r="I286"/>
      <c r="J286"/>
      <c r="K286"/>
      <c r="L286"/>
    </row>
    <row r="287" spans="1:12" s="27" customFormat="1" x14ac:dyDescent="0.25">
      <c r="A287" s="8" t="s">
        <v>192</v>
      </c>
      <c r="B287" s="10">
        <v>168293.86</v>
      </c>
      <c r="C287" s="10">
        <v>209706.71</v>
      </c>
      <c r="D287" s="9">
        <f t="shared" si="31"/>
        <v>-41412.850000000006</v>
      </c>
      <c r="E287" s="19">
        <f t="shared" si="30"/>
        <v>-19.747985174151083</v>
      </c>
      <c r="F287"/>
      <c r="G287"/>
      <c r="H287"/>
      <c r="I287"/>
      <c r="J287"/>
      <c r="K287"/>
      <c r="L287"/>
    </row>
    <row r="288" spans="1:12" s="27" customFormat="1" x14ac:dyDescent="0.25">
      <c r="A288" s="8" t="s">
        <v>193</v>
      </c>
      <c r="B288" s="10">
        <v>0</v>
      </c>
      <c r="C288" s="10">
        <v>156.04</v>
      </c>
      <c r="D288" s="9">
        <f t="shared" si="31"/>
        <v>-156.04</v>
      </c>
      <c r="E288" s="19">
        <f t="shared" si="30"/>
        <v>-100</v>
      </c>
      <c r="F288" s="15"/>
      <c r="G288"/>
      <c r="H288"/>
      <c r="I288"/>
      <c r="J288"/>
      <c r="K288"/>
      <c r="L288"/>
    </row>
    <row r="289" spans="1:12" s="27" customFormat="1" x14ac:dyDescent="0.25">
      <c r="A289" s="8" t="s">
        <v>194</v>
      </c>
      <c r="B289" s="10">
        <v>22796.49</v>
      </c>
      <c r="C289" s="10">
        <v>3597.03</v>
      </c>
      <c r="D289" s="9">
        <f t="shared" si="31"/>
        <v>19199.460000000003</v>
      </c>
      <c r="E289" s="19">
        <f t="shared" si="30"/>
        <v>533.75868424783789</v>
      </c>
      <c r="F289"/>
      <c r="G289"/>
      <c r="H289"/>
      <c r="I289"/>
      <c r="J289"/>
      <c r="K289"/>
      <c r="L289"/>
    </row>
    <row r="290" spans="1:12" s="27" customFormat="1" x14ac:dyDescent="0.25">
      <c r="A290" s="8" t="s">
        <v>195</v>
      </c>
      <c r="B290" s="10">
        <v>726</v>
      </c>
      <c r="C290" s="10">
        <v>4823</v>
      </c>
      <c r="D290" s="9">
        <f t="shared" si="31"/>
        <v>-4097</v>
      </c>
      <c r="E290" s="19">
        <f t="shared" si="30"/>
        <v>-84.947128343354763</v>
      </c>
      <c r="F290"/>
      <c r="G290"/>
      <c r="H290"/>
      <c r="I290"/>
      <c r="J290"/>
      <c r="K290"/>
      <c r="L290"/>
    </row>
    <row r="291" spans="1:12" s="27" customFormat="1" x14ac:dyDescent="0.25">
      <c r="A291" s="8" t="s">
        <v>196</v>
      </c>
      <c r="B291" s="10">
        <v>12114.97</v>
      </c>
      <c r="C291" s="10">
        <v>4527.8100000000004</v>
      </c>
      <c r="D291" s="9">
        <f t="shared" si="31"/>
        <v>7587.1599999999989</v>
      </c>
      <c r="E291" s="19">
        <f t="shared" si="30"/>
        <v>167.567985405748</v>
      </c>
      <c r="F291"/>
      <c r="G291"/>
      <c r="H291"/>
      <c r="I291"/>
      <c r="J291"/>
      <c r="K291"/>
      <c r="L291"/>
    </row>
    <row r="292" spans="1:12" s="27" customFormat="1" x14ac:dyDescent="0.25">
      <c r="A292" s="8" t="s">
        <v>197</v>
      </c>
      <c r="B292" s="10">
        <v>8537.43</v>
      </c>
      <c r="C292" s="10">
        <v>14996.01</v>
      </c>
      <c r="D292" s="9">
        <f t="shared" si="31"/>
        <v>-6458.58</v>
      </c>
      <c r="E292" s="19">
        <f t="shared" si="30"/>
        <v>-43.068656262565838</v>
      </c>
      <c r="F292"/>
      <c r="G292"/>
      <c r="H292"/>
      <c r="I292"/>
      <c r="J292"/>
      <c r="K292"/>
      <c r="L292"/>
    </row>
    <row r="293" spans="1:12" s="27" customFormat="1" x14ac:dyDescent="0.25">
      <c r="A293" s="8" t="s">
        <v>198</v>
      </c>
      <c r="B293" s="10">
        <v>169.18</v>
      </c>
      <c r="C293" s="10">
        <v>925.55</v>
      </c>
      <c r="D293" s="9">
        <f t="shared" si="31"/>
        <v>-756.36999999999989</v>
      </c>
      <c r="E293" s="19">
        <f t="shared" si="30"/>
        <v>-81.721138782345619</v>
      </c>
      <c r="F293"/>
      <c r="G293"/>
      <c r="H293"/>
      <c r="I293"/>
      <c r="J293"/>
      <c r="K293"/>
      <c r="L293"/>
    </row>
    <row r="294" spans="1:12" s="27" customFormat="1" x14ac:dyDescent="0.25">
      <c r="A294" s="8" t="s">
        <v>199</v>
      </c>
      <c r="B294" s="10">
        <v>5488.44</v>
      </c>
      <c r="C294" s="10">
        <v>8738.69</v>
      </c>
      <c r="D294" s="9">
        <f t="shared" si="31"/>
        <v>-3250.2500000000009</v>
      </c>
      <c r="E294" s="19">
        <f t="shared" si="30"/>
        <v>-37.193789915879847</v>
      </c>
      <c r="F294"/>
      <c r="G294"/>
      <c r="H294"/>
      <c r="I294"/>
      <c r="J294"/>
      <c r="K294"/>
      <c r="L294"/>
    </row>
    <row r="295" spans="1:12" s="27" customFormat="1" x14ac:dyDescent="0.25">
      <c r="A295" s="8" t="s">
        <v>200</v>
      </c>
      <c r="B295" s="10">
        <v>262669.03999999998</v>
      </c>
      <c r="C295" s="10">
        <v>152665.66</v>
      </c>
      <c r="D295" s="9">
        <f t="shared" si="31"/>
        <v>110003.37999999998</v>
      </c>
      <c r="E295" s="19">
        <f t="shared" si="30"/>
        <v>72.055090843612092</v>
      </c>
      <c r="F295"/>
      <c r="G295"/>
      <c r="H295"/>
      <c r="I295"/>
      <c r="J295"/>
      <c r="K295"/>
      <c r="L295"/>
    </row>
    <row r="296" spans="1:12" s="27" customFormat="1" x14ac:dyDescent="0.25">
      <c r="A296" s="8" t="s">
        <v>201</v>
      </c>
      <c r="B296" s="10">
        <v>50981.15</v>
      </c>
      <c r="C296" s="10">
        <v>20338.560000000001</v>
      </c>
      <c r="D296" s="9">
        <f t="shared" si="31"/>
        <v>30642.59</v>
      </c>
      <c r="E296" s="19">
        <f t="shared" si="30"/>
        <v>150.6625346140533</v>
      </c>
      <c r="F296" s="15"/>
      <c r="G296"/>
      <c r="H296"/>
      <c r="I296"/>
      <c r="J296"/>
      <c r="K296"/>
      <c r="L296"/>
    </row>
    <row r="297" spans="1:12" s="27" customFormat="1" x14ac:dyDescent="0.25">
      <c r="A297" s="8" t="s">
        <v>385</v>
      </c>
      <c r="B297" s="10">
        <v>175408.87</v>
      </c>
      <c r="C297" s="10">
        <v>144513.26</v>
      </c>
      <c r="D297" s="9">
        <f t="shared" si="31"/>
        <v>30895.609999999986</v>
      </c>
      <c r="E297" s="19">
        <f t="shared" si="30"/>
        <v>21.379083137422811</v>
      </c>
      <c r="F297"/>
      <c r="G297"/>
      <c r="H297"/>
      <c r="I297"/>
      <c r="J297"/>
      <c r="K297"/>
      <c r="L297"/>
    </row>
    <row r="298" spans="1:12" s="27" customFormat="1" x14ac:dyDescent="0.25">
      <c r="A298" s="8" t="s">
        <v>202</v>
      </c>
      <c r="B298" s="10">
        <v>1295.76</v>
      </c>
      <c r="C298" s="10">
        <v>138</v>
      </c>
      <c r="D298" s="9">
        <f t="shared" si="31"/>
        <v>1157.76</v>
      </c>
      <c r="E298" s="19">
        <f t="shared" si="30"/>
        <v>838.95652173913038</v>
      </c>
      <c r="F298"/>
      <c r="G298"/>
      <c r="H298"/>
      <c r="I298"/>
      <c r="J298"/>
      <c r="K298"/>
      <c r="L298"/>
    </row>
    <row r="299" spans="1:12" s="27" customFormat="1" x14ac:dyDescent="0.25">
      <c r="A299" s="8" t="s">
        <v>327</v>
      </c>
      <c r="B299" s="44">
        <v>0</v>
      </c>
      <c r="C299" s="10">
        <v>2468.2600000000002</v>
      </c>
      <c r="D299" s="9">
        <f t="shared" si="31"/>
        <v>-2468.2600000000002</v>
      </c>
      <c r="E299" s="19">
        <f t="shared" si="30"/>
        <v>-100</v>
      </c>
      <c r="F299" s="15"/>
      <c r="G299"/>
      <c r="H299"/>
      <c r="I299"/>
      <c r="J299"/>
      <c r="K299"/>
      <c r="L299"/>
    </row>
    <row r="300" spans="1:12" s="27" customFormat="1" x14ac:dyDescent="0.25">
      <c r="A300" s="8" t="s">
        <v>328</v>
      </c>
      <c r="B300" s="10">
        <v>17691</v>
      </c>
      <c r="C300" s="10">
        <v>14105.1</v>
      </c>
      <c r="D300" s="9">
        <f t="shared" si="31"/>
        <v>3585.8999999999996</v>
      </c>
      <c r="E300" s="19">
        <f t="shared" si="30"/>
        <v>25.42271944190399</v>
      </c>
      <c r="F300"/>
      <c r="G300"/>
      <c r="H300"/>
      <c r="I300"/>
      <c r="J300"/>
      <c r="K300"/>
      <c r="L300"/>
    </row>
    <row r="301" spans="1:12" s="27" customFormat="1" x14ac:dyDescent="0.25">
      <c r="A301" s="8" t="s">
        <v>203</v>
      </c>
      <c r="B301" s="10">
        <v>213794.59</v>
      </c>
      <c r="C301" s="10">
        <v>278722.71000000002</v>
      </c>
      <c r="D301" s="9">
        <f t="shared" si="31"/>
        <v>-64928.120000000024</v>
      </c>
      <c r="E301" s="19">
        <f t="shared" si="30"/>
        <v>-23.294879703200365</v>
      </c>
      <c r="F301"/>
      <c r="G301"/>
      <c r="H301"/>
      <c r="I301"/>
      <c r="J301"/>
      <c r="K301"/>
      <c r="L301"/>
    </row>
    <row r="302" spans="1:12" s="27" customFormat="1" x14ac:dyDescent="0.25">
      <c r="A302" s="8" t="s">
        <v>204</v>
      </c>
      <c r="B302" s="10">
        <v>197026.45</v>
      </c>
      <c r="C302" s="10">
        <v>155317</v>
      </c>
      <c r="D302" s="9">
        <f t="shared" si="31"/>
        <v>41709.450000000012</v>
      </c>
      <c r="E302" s="19">
        <f t="shared" si="30"/>
        <v>26.854400999246707</v>
      </c>
      <c r="F302"/>
      <c r="G302"/>
      <c r="H302"/>
      <c r="I302"/>
      <c r="J302"/>
      <c r="K302"/>
      <c r="L302"/>
    </row>
    <row r="303" spans="1:12" s="27" customFormat="1" x14ac:dyDescent="0.25">
      <c r="A303" s="8" t="s">
        <v>205</v>
      </c>
      <c r="B303" s="10">
        <v>9396.92</v>
      </c>
      <c r="C303" s="10">
        <v>20777.189999999999</v>
      </c>
      <c r="D303" s="9">
        <f t="shared" si="31"/>
        <v>-11380.269999999999</v>
      </c>
      <c r="E303" s="19">
        <f t="shared" si="30"/>
        <v>-54.772902399217607</v>
      </c>
      <c r="F303"/>
      <c r="G303"/>
      <c r="H303"/>
      <c r="I303"/>
      <c r="J303"/>
      <c r="K303"/>
      <c r="L303"/>
    </row>
    <row r="304" spans="1:12" s="27" customFormat="1" x14ac:dyDescent="0.25">
      <c r="A304" s="8" t="s">
        <v>329</v>
      </c>
      <c r="B304" s="10">
        <v>537.14</v>
      </c>
      <c r="C304" s="10">
        <v>0</v>
      </c>
      <c r="D304" s="9">
        <f t="shared" si="31"/>
        <v>537.14</v>
      </c>
      <c r="E304" s="19"/>
      <c r="F304"/>
      <c r="G304"/>
      <c r="H304"/>
      <c r="I304"/>
      <c r="J304"/>
      <c r="K304"/>
      <c r="L304"/>
    </row>
    <row r="305" spans="1:12" s="27" customFormat="1" x14ac:dyDescent="0.25">
      <c r="A305" s="8" t="s">
        <v>330</v>
      </c>
      <c r="B305" s="10">
        <v>492</v>
      </c>
      <c r="C305" s="10">
        <v>636.6</v>
      </c>
      <c r="D305" s="9">
        <f t="shared" si="31"/>
        <v>-144.60000000000002</v>
      </c>
      <c r="E305" s="19">
        <f t="shared" si="30"/>
        <v>-22.71442035815269</v>
      </c>
      <c r="F305"/>
      <c r="G305"/>
      <c r="H305"/>
      <c r="I305"/>
      <c r="J305"/>
      <c r="K305"/>
      <c r="L305"/>
    </row>
    <row r="306" spans="1:12" s="27" customFormat="1" x14ac:dyDescent="0.25">
      <c r="A306" s="8" t="s">
        <v>331</v>
      </c>
      <c r="B306" s="10">
        <v>62299.42</v>
      </c>
      <c r="C306" s="10">
        <v>84286.89</v>
      </c>
      <c r="D306" s="9">
        <f t="shared" si="31"/>
        <v>-21987.47</v>
      </c>
      <c r="E306" s="19">
        <f t="shared" si="30"/>
        <v>-26.08646492948073</v>
      </c>
      <c r="F306"/>
      <c r="G306"/>
      <c r="H306"/>
      <c r="I306"/>
      <c r="J306"/>
      <c r="K306"/>
      <c r="L306"/>
    </row>
    <row r="307" spans="1:12" s="27" customFormat="1" x14ac:dyDescent="0.25">
      <c r="A307" s="8" t="s">
        <v>332</v>
      </c>
      <c r="B307" s="10">
        <v>25201.72</v>
      </c>
      <c r="C307" s="10">
        <v>31108.76</v>
      </c>
      <c r="D307" s="9">
        <f t="shared" si="31"/>
        <v>-5907.0399999999972</v>
      </c>
      <c r="E307" s="19">
        <f t="shared" si="30"/>
        <v>-18.988349262394248</v>
      </c>
      <c r="F307" s="15"/>
      <c r="G307"/>
      <c r="H307"/>
      <c r="I307"/>
      <c r="J307"/>
      <c r="K307"/>
      <c r="L307"/>
    </row>
    <row r="308" spans="1:12" s="27" customFormat="1" x14ac:dyDescent="0.25">
      <c r="A308" s="8" t="s">
        <v>206</v>
      </c>
      <c r="B308" s="44">
        <v>0</v>
      </c>
      <c r="C308" s="10">
        <v>1783.12</v>
      </c>
      <c r="D308" s="9">
        <f t="shared" si="31"/>
        <v>-1783.12</v>
      </c>
      <c r="E308" s="19">
        <f t="shared" si="30"/>
        <v>-100</v>
      </c>
      <c r="F308"/>
      <c r="G308"/>
      <c r="H308"/>
      <c r="I308"/>
      <c r="J308"/>
      <c r="K308"/>
      <c r="L308"/>
    </row>
    <row r="309" spans="1:12" s="27" customFormat="1" hidden="1" x14ac:dyDescent="0.25">
      <c r="A309" s="8" t="s">
        <v>207</v>
      </c>
      <c r="B309" s="10"/>
      <c r="C309" s="10"/>
      <c r="D309" s="9">
        <f t="shared" si="31"/>
        <v>0</v>
      </c>
      <c r="E309" s="19"/>
      <c r="F309"/>
      <c r="G309"/>
      <c r="H309"/>
      <c r="I309"/>
      <c r="J309"/>
      <c r="K309"/>
      <c r="L309"/>
    </row>
    <row r="310" spans="1:12" s="27" customFormat="1" x14ac:dyDescent="0.25">
      <c r="A310" s="8" t="s">
        <v>208</v>
      </c>
      <c r="B310" s="10">
        <v>73.290000000000006</v>
      </c>
      <c r="C310" s="10">
        <v>0</v>
      </c>
      <c r="D310" s="9">
        <f t="shared" si="31"/>
        <v>73.290000000000006</v>
      </c>
      <c r="E310" s="19"/>
      <c r="F310"/>
      <c r="G310"/>
      <c r="H310"/>
      <c r="I310"/>
      <c r="J310"/>
      <c r="K310"/>
      <c r="L310"/>
    </row>
    <row r="311" spans="1:12" s="27" customFormat="1" x14ac:dyDescent="0.25">
      <c r="A311" s="8" t="s">
        <v>209</v>
      </c>
      <c r="B311" s="10">
        <v>257.05</v>
      </c>
      <c r="C311" s="10">
        <v>387.57</v>
      </c>
      <c r="D311" s="9">
        <f t="shared" ref="D311:D352" si="32">B311-C311</f>
        <v>-130.51999999999998</v>
      </c>
      <c r="E311" s="19">
        <f t="shared" ref="E311:E324" si="33">D311/C311*100</f>
        <v>-33.676497148902129</v>
      </c>
      <c r="F311"/>
      <c r="G311"/>
      <c r="H311"/>
      <c r="I311"/>
      <c r="J311"/>
      <c r="K311"/>
      <c r="L311"/>
    </row>
    <row r="312" spans="1:12" s="27" customFormat="1" x14ac:dyDescent="0.25">
      <c r="A312" s="8" t="s">
        <v>210</v>
      </c>
      <c r="B312" s="10">
        <v>329154.03000000003</v>
      </c>
      <c r="C312" s="10">
        <v>120134.02</v>
      </c>
      <c r="D312" s="9">
        <f t="shared" si="32"/>
        <v>209020.01</v>
      </c>
      <c r="E312" s="19">
        <f t="shared" si="33"/>
        <v>173.98902492399739</v>
      </c>
      <c r="F312"/>
      <c r="G312"/>
      <c r="H312"/>
      <c r="I312"/>
      <c r="J312"/>
      <c r="K312"/>
      <c r="L312"/>
    </row>
    <row r="313" spans="1:12" s="27" customFormat="1" x14ac:dyDescent="0.25">
      <c r="A313" s="8" t="s">
        <v>211</v>
      </c>
      <c r="B313" s="10">
        <v>445.56</v>
      </c>
      <c r="C313" s="10">
        <v>96.98</v>
      </c>
      <c r="D313" s="9">
        <f t="shared" si="32"/>
        <v>348.58</v>
      </c>
      <c r="E313" s="19">
        <f t="shared" si="33"/>
        <v>359.43493503815216</v>
      </c>
      <c r="F313"/>
      <c r="G313"/>
      <c r="H313"/>
      <c r="I313"/>
      <c r="J313"/>
      <c r="K313"/>
      <c r="L313"/>
    </row>
    <row r="314" spans="1:12" s="27" customFormat="1" x14ac:dyDescent="0.25">
      <c r="A314" s="8" t="s">
        <v>212</v>
      </c>
      <c r="B314" s="10">
        <v>602.78</v>
      </c>
      <c r="C314" s="10">
        <v>2578.9899999999998</v>
      </c>
      <c r="D314" s="9">
        <f t="shared" si="32"/>
        <v>-1976.2099999999998</v>
      </c>
      <c r="E314" s="19">
        <f t="shared" si="33"/>
        <v>-76.627284324483611</v>
      </c>
      <c r="F314"/>
      <c r="G314"/>
      <c r="H314"/>
      <c r="I314"/>
      <c r="J314"/>
      <c r="K314"/>
      <c r="L314"/>
    </row>
    <row r="315" spans="1:12" s="27" customFormat="1" x14ac:dyDescent="0.25">
      <c r="A315" s="8" t="s">
        <v>213</v>
      </c>
      <c r="B315" s="10">
        <v>31912.22</v>
      </c>
      <c r="C315" s="10">
        <v>17840.29</v>
      </c>
      <c r="D315" s="9">
        <f t="shared" si="32"/>
        <v>14071.93</v>
      </c>
      <c r="E315" s="19">
        <f t="shared" si="33"/>
        <v>78.877249192698102</v>
      </c>
      <c r="F315"/>
      <c r="G315"/>
      <c r="H315"/>
      <c r="I315"/>
      <c r="J315"/>
      <c r="K315"/>
      <c r="L315"/>
    </row>
    <row r="316" spans="1:12" s="27" customFormat="1" x14ac:dyDescent="0.25">
      <c r="A316" s="8" t="s">
        <v>214</v>
      </c>
      <c r="B316" s="10">
        <v>5425.5</v>
      </c>
      <c r="C316" s="10">
        <v>624.71</v>
      </c>
      <c r="D316" s="9">
        <f t="shared" si="32"/>
        <v>4800.79</v>
      </c>
      <c r="E316" s="19">
        <f t="shared" si="33"/>
        <v>768.48297610091083</v>
      </c>
      <c r="F316"/>
      <c r="G316"/>
      <c r="H316"/>
      <c r="I316"/>
      <c r="J316"/>
      <c r="K316"/>
      <c r="L316"/>
    </row>
    <row r="317" spans="1:12" s="27" customFormat="1" x14ac:dyDescent="0.25">
      <c r="A317" s="8" t="s">
        <v>408</v>
      </c>
      <c r="B317" s="10">
        <v>2247.81</v>
      </c>
      <c r="C317" s="10">
        <v>8480.73</v>
      </c>
      <c r="D317" s="9">
        <f t="shared" si="32"/>
        <v>-6232.92</v>
      </c>
      <c r="E317" s="19"/>
      <c r="F317"/>
      <c r="G317"/>
      <c r="H317"/>
      <c r="I317"/>
      <c r="J317"/>
      <c r="K317"/>
      <c r="L317"/>
    </row>
    <row r="318" spans="1:12" s="27" customFormat="1" ht="27.95" customHeight="1" x14ac:dyDescent="0.25">
      <c r="A318" s="12" t="s">
        <v>280</v>
      </c>
      <c r="B318" s="12">
        <v>2023</v>
      </c>
      <c r="C318" s="12">
        <v>2022</v>
      </c>
      <c r="D318" s="14" t="s">
        <v>409</v>
      </c>
      <c r="E318" s="17" t="s">
        <v>0</v>
      </c>
      <c r="F318"/>
      <c r="G318"/>
      <c r="H318"/>
      <c r="I318"/>
      <c r="J318"/>
      <c r="K318"/>
      <c r="L318"/>
    </row>
    <row r="319" spans="1:12" s="27" customFormat="1" x14ac:dyDescent="0.25">
      <c r="A319" s="8" t="s">
        <v>215</v>
      </c>
      <c r="B319" s="10">
        <v>8470.5300000000007</v>
      </c>
      <c r="C319" s="10">
        <v>9760.26</v>
      </c>
      <c r="D319" s="9">
        <f t="shared" si="32"/>
        <v>-1289.7299999999996</v>
      </c>
      <c r="E319" s="19">
        <f t="shared" si="33"/>
        <v>-13.214094706493471</v>
      </c>
      <c r="F319" s="15"/>
      <c r="G319"/>
      <c r="H319"/>
      <c r="I319"/>
      <c r="J319"/>
      <c r="K319"/>
      <c r="L319"/>
    </row>
    <row r="320" spans="1:12" s="27" customFormat="1" x14ac:dyDescent="0.25">
      <c r="A320" s="8" t="s">
        <v>216</v>
      </c>
      <c r="B320" s="10">
        <v>244.12</v>
      </c>
      <c r="C320" s="10">
        <v>1525.17</v>
      </c>
      <c r="D320" s="9">
        <f t="shared" si="32"/>
        <v>-1281.0500000000002</v>
      </c>
      <c r="E320" s="19">
        <f t="shared" si="33"/>
        <v>-83.993915432378046</v>
      </c>
      <c r="F320"/>
      <c r="G320"/>
      <c r="H320"/>
      <c r="I320"/>
      <c r="J320"/>
      <c r="K320"/>
      <c r="L320"/>
    </row>
    <row r="321" spans="1:12" s="27" customFormat="1" x14ac:dyDescent="0.25">
      <c r="A321" s="8" t="s">
        <v>217</v>
      </c>
      <c r="B321" s="10">
        <v>287.66000000000003</v>
      </c>
      <c r="C321" s="10">
        <v>1088.1099999999999</v>
      </c>
      <c r="D321" s="9">
        <f t="shared" si="32"/>
        <v>-800.44999999999982</v>
      </c>
      <c r="E321" s="19">
        <f t="shared" si="33"/>
        <v>-73.563334589333778</v>
      </c>
      <c r="F321"/>
      <c r="G321"/>
      <c r="H321"/>
      <c r="I321"/>
      <c r="J321"/>
      <c r="K321"/>
      <c r="L321"/>
    </row>
    <row r="322" spans="1:12" s="27" customFormat="1" x14ac:dyDescent="0.25">
      <c r="A322" s="8" t="s">
        <v>218</v>
      </c>
      <c r="B322" s="44">
        <v>0</v>
      </c>
      <c r="C322" s="16">
        <v>699.7</v>
      </c>
      <c r="D322" s="9">
        <f t="shared" si="32"/>
        <v>-699.7</v>
      </c>
      <c r="E322" s="19">
        <f t="shared" si="33"/>
        <v>-100</v>
      </c>
      <c r="F322" s="15"/>
      <c r="G322"/>
      <c r="H322"/>
      <c r="I322"/>
      <c r="J322"/>
      <c r="K322"/>
      <c r="L322"/>
    </row>
    <row r="323" spans="1:12" s="27" customFormat="1" x14ac:dyDescent="0.25">
      <c r="A323" s="8" t="s">
        <v>219</v>
      </c>
      <c r="B323" s="16">
        <v>117.9</v>
      </c>
      <c r="C323" s="16">
        <v>196.76</v>
      </c>
      <c r="D323" s="9">
        <f t="shared" si="32"/>
        <v>-78.859999999999985</v>
      </c>
      <c r="E323" s="19"/>
      <c r="F323"/>
      <c r="G323"/>
      <c r="H323"/>
      <c r="I323"/>
      <c r="J323"/>
      <c r="K323"/>
      <c r="L323"/>
    </row>
    <row r="324" spans="1:12" s="27" customFormat="1" x14ac:dyDescent="0.25">
      <c r="A324" s="8" t="s">
        <v>220</v>
      </c>
      <c r="B324" s="16">
        <v>530</v>
      </c>
      <c r="C324" s="16">
        <v>1412.55</v>
      </c>
      <c r="D324" s="9">
        <f t="shared" si="32"/>
        <v>-882.55</v>
      </c>
      <c r="E324" s="19">
        <f t="shared" si="33"/>
        <v>-62.479204275954835</v>
      </c>
      <c r="F324"/>
      <c r="G324"/>
      <c r="H324"/>
      <c r="I324"/>
      <c r="J324"/>
      <c r="K324"/>
      <c r="L324"/>
    </row>
    <row r="325" spans="1:12" s="27" customFormat="1" x14ac:dyDescent="0.25">
      <c r="A325" s="8" t="s">
        <v>221</v>
      </c>
      <c r="B325" s="16">
        <v>28665.22</v>
      </c>
      <c r="C325" s="16">
        <v>24052.46</v>
      </c>
      <c r="D325" s="9">
        <f t="shared" si="32"/>
        <v>4612.760000000002</v>
      </c>
      <c r="E325" s="19">
        <f t="shared" ref="E325:E345" si="34">D325/C325*100</f>
        <v>19.177913610499726</v>
      </c>
      <c r="F325"/>
      <c r="G325"/>
      <c r="H325"/>
      <c r="I325"/>
      <c r="J325"/>
      <c r="K325"/>
      <c r="L325"/>
    </row>
    <row r="326" spans="1:12" s="27" customFormat="1" x14ac:dyDescent="0.25">
      <c r="A326" s="8" t="s">
        <v>222</v>
      </c>
      <c r="B326" s="16">
        <v>1431.6</v>
      </c>
      <c r="C326" s="16">
        <v>573.20000000000005</v>
      </c>
      <c r="D326" s="9">
        <f t="shared" si="32"/>
        <v>858.39999999999986</v>
      </c>
      <c r="E326" s="19">
        <f t="shared" si="34"/>
        <v>149.75575715282622</v>
      </c>
      <c r="F326"/>
      <c r="G326"/>
      <c r="H326"/>
      <c r="I326"/>
      <c r="J326"/>
      <c r="K326"/>
      <c r="L326"/>
    </row>
    <row r="327" spans="1:12" s="27" customFormat="1" x14ac:dyDescent="0.25">
      <c r="A327" s="8" t="s">
        <v>223</v>
      </c>
      <c r="B327" s="16">
        <v>4877074.3600000003</v>
      </c>
      <c r="C327" s="16">
        <v>4261553.01</v>
      </c>
      <c r="D327" s="9">
        <f t="shared" si="32"/>
        <v>615521.35000000056</v>
      </c>
      <c r="E327" s="19">
        <f t="shared" si="34"/>
        <v>14.443592478038905</v>
      </c>
      <c r="F327"/>
      <c r="G327"/>
      <c r="H327"/>
      <c r="I327"/>
      <c r="J327"/>
      <c r="K327"/>
      <c r="L327"/>
    </row>
    <row r="328" spans="1:12" s="27" customFormat="1" x14ac:dyDescent="0.25">
      <c r="A328" s="8" t="s">
        <v>224</v>
      </c>
      <c r="B328" s="16">
        <v>43229.98</v>
      </c>
      <c r="C328" s="16">
        <v>54387.83</v>
      </c>
      <c r="D328" s="9">
        <f t="shared" si="32"/>
        <v>-11157.849999999999</v>
      </c>
      <c r="E328" s="19">
        <f t="shared" si="34"/>
        <v>-20.5153432302778</v>
      </c>
      <c r="F328"/>
      <c r="G328"/>
      <c r="H328"/>
      <c r="I328"/>
      <c r="J328"/>
      <c r="K328"/>
      <c r="L328"/>
    </row>
    <row r="329" spans="1:12" s="27" customFormat="1" x14ac:dyDescent="0.25">
      <c r="A329" s="8" t="s">
        <v>401</v>
      </c>
      <c r="B329" s="16">
        <v>107680.6</v>
      </c>
      <c r="C329" s="16">
        <v>138647.21</v>
      </c>
      <c r="D329" s="9">
        <f t="shared" si="32"/>
        <v>-30966.609999999986</v>
      </c>
      <c r="E329" s="19">
        <f t="shared" si="34"/>
        <v>-22.334823758804802</v>
      </c>
      <c r="F329"/>
      <c r="G329"/>
      <c r="H329"/>
      <c r="I329"/>
      <c r="J329"/>
      <c r="K329"/>
      <c r="L329"/>
    </row>
    <row r="330" spans="1:12" s="27" customFormat="1" x14ac:dyDescent="0.25">
      <c r="A330" s="8" t="s">
        <v>225</v>
      </c>
      <c r="B330" s="10">
        <v>74071.960000000006</v>
      </c>
      <c r="C330" s="10">
        <v>253904.89</v>
      </c>
      <c r="D330" s="9">
        <f t="shared" si="32"/>
        <v>-179832.93</v>
      </c>
      <c r="E330" s="19">
        <f t="shared" si="34"/>
        <v>-70.826887185985271</v>
      </c>
      <c r="F330"/>
      <c r="G330"/>
      <c r="H330"/>
      <c r="I330"/>
      <c r="J330"/>
      <c r="K330"/>
      <c r="L330"/>
    </row>
    <row r="331" spans="1:12" s="27" customFormat="1" x14ac:dyDescent="0.25">
      <c r="A331" s="8" t="s">
        <v>226</v>
      </c>
      <c r="B331" s="10">
        <v>104488.68</v>
      </c>
      <c r="C331" s="10">
        <v>54665.69</v>
      </c>
      <c r="D331" s="9">
        <f t="shared" si="32"/>
        <v>49822.989999999991</v>
      </c>
      <c r="E331" s="19">
        <f t="shared" si="34"/>
        <v>91.141244169789118</v>
      </c>
      <c r="F331" s="15"/>
      <c r="G331"/>
      <c r="H331"/>
      <c r="I331"/>
      <c r="J331"/>
      <c r="K331"/>
      <c r="L331"/>
    </row>
    <row r="332" spans="1:12" s="27" customFormat="1" x14ac:dyDescent="0.25">
      <c r="A332" s="8" t="s">
        <v>227</v>
      </c>
      <c r="B332" s="10">
        <v>199590.99</v>
      </c>
      <c r="C332" s="10">
        <v>88076.67</v>
      </c>
      <c r="D332" s="9">
        <f t="shared" si="32"/>
        <v>111514.31999999999</v>
      </c>
      <c r="E332" s="19">
        <f t="shared" si="34"/>
        <v>126.61050877604706</v>
      </c>
      <c r="F332"/>
      <c r="G332"/>
      <c r="H332"/>
      <c r="I332"/>
      <c r="J332"/>
      <c r="K332"/>
      <c r="L332"/>
    </row>
    <row r="333" spans="1:12" s="27" customFormat="1" x14ac:dyDescent="0.25">
      <c r="A333" s="8" t="s">
        <v>228</v>
      </c>
      <c r="B333" s="10">
        <v>59602.74</v>
      </c>
      <c r="C333" s="10">
        <v>68116.34</v>
      </c>
      <c r="D333" s="9">
        <f t="shared" si="32"/>
        <v>-8513.5999999999985</v>
      </c>
      <c r="E333" s="19">
        <f t="shared" si="34"/>
        <v>-12.498616337871352</v>
      </c>
      <c r="F333"/>
      <c r="G333"/>
      <c r="H333"/>
      <c r="I333"/>
      <c r="J333"/>
      <c r="K333"/>
      <c r="L333"/>
    </row>
    <row r="334" spans="1:12" s="27" customFormat="1" x14ac:dyDescent="0.25">
      <c r="A334" s="8" t="s">
        <v>229</v>
      </c>
      <c r="B334" s="10">
        <v>28598.240000000002</v>
      </c>
      <c r="C334" s="10">
        <v>24025.439999999999</v>
      </c>
      <c r="D334" s="9">
        <f t="shared" si="32"/>
        <v>4572.8000000000029</v>
      </c>
      <c r="E334" s="19">
        <f t="shared" si="34"/>
        <v>19.03315818565655</v>
      </c>
      <c r="F334"/>
      <c r="G334"/>
      <c r="H334"/>
      <c r="I334"/>
      <c r="J334"/>
      <c r="K334"/>
      <c r="L334"/>
    </row>
    <row r="335" spans="1:12" s="27" customFormat="1" hidden="1" x14ac:dyDescent="0.25">
      <c r="A335" s="8" t="s">
        <v>230</v>
      </c>
      <c r="B335" s="10">
        <v>61.01</v>
      </c>
      <c r="C335" s="10">
        <v>0</v>
      </c>
      <c r="D335" s="9">
        <f t="shared" si="32"/>
        <v>61.01</v>
      </c>
      <c r="E335" s="19" t="e">
        <f t="shared" si="34"/>
        <v>#DIV/0!</v>
      </c>
      <c r="F335"/>
      <c r="G335"/>
      <c r="H335"/>
      <c r="I335"/>
      <c r="J335"/>
      <c r="K335"/>
      <c r="L335"/>
    </row>
    <row r="336" spans="1:12" s="27" customFormat="1" x14ac:dyDescent="0.25">
      <c r="A336" s="8" t="s">
        <v>367</v>
      </c>
      <c r="B336" s="10">
        <v>428.68</v>
      </c>
      <c r="C336" s="10">
        <v>32.6</v>
      </c>
      <c r="D336" s="9">
        <f t="shared" si="32"/>
        <v>396.08</v>
      </c>
      <c r="E336" s="19"/>
      <c r="F336"/>
      <c r="G336"/>
      <c r="H336"/>
      <c r="I336"/>
      <c r="J336"/>
      <c r="K336"/>
      <c r="L336"/>
    </row>
    <row r="337" spans="1:12" s="27" customFormat="1" hidden="1" x14ac:dyDescent="0.25">
      <c r="A337" s="8" t="s">
        <v>368</v>
      </c>
      <c r="B337" s="10">
        <v>485.94</v>
      </c>
      <c r="C337" s="10">
        <v>0</v>
      </c>
      <c r="D337" s="9">
        <f t="shared" si="32"/>
        <v>485.94</v>
      </c>
      <c r="E337" s="19" t="e">
        <f t="shared" si="34"/>
        <v>#DIV/0!</v>
      </c>
      <c r="F337"/>
      <c r="G337"/>
      <c r="H337"/>
      <c r="I337"/>
      <c r="J337"/>
      <c r="K337"/>
      <c r="L337"/>
    </row>
    <row r="338" spans="1:12" s="27" customFormat="1" x14ac:dyDescent="0.25">
      <c r="A338" s="8" t="s">
        <v>369</v>
      </c>
      <c r="B338" s="10">
        <v>647.23</v>
      </c>
      <c r="C338" s="10">
        <v>42.76</v>
      </c>
      <c r="D338" s="9">
        <f t="shared" si="32"/>
        <v>604.47</v>
      </c>
      <c r="E338" s="19">
        <f t="shared" si="34"/>
        <v>1413.6342376052387</v>
      </c>
      <c r="F338"/>
      <c r="G338"/>
      <c r="H338"/>
      <c r="I338"/>
      <c r="J338"/>
      <c r="K338"/>
      <c r="L338"/>
    </row>
    <row r="339" spans="1:12" s="27" customFormat="1" x14ac:dyDescent="0.25">
      <c r="A339" s="8" t="s">
        <v>386</v>
      </c>
      <c r="B339" s="10">
        <v>1107306.04</v>
      </c>
      <c r="C339" s="10">
        <v>512559.78</v>
      </c>
      <c r="D339" s="9">
        <f t="shared" si="32"/>
        <v>594746.26</v>
      </c>
      <c r="E339" s="19">
        <f t="shared" si="34"/>
        <v>116.03451601294195</v>
      </c>
      <c r="F339"/>
      <c r="G339"/>
      <c r="H339"/>
      <c r="I339"/>
      <c r="J339"/>
      <c r="K339"/>
      <c r="L339"/>
    </row>
    <row r="340" spans="1:12" s="27" customFormat="1" x14ac:dyDescent="0.25">
      <c r="A340" s="8" t="s">
        <v>387</v>
      </c>
      <c r="B340" s="10">
        <v>1459882.51</v>
      </c>
      <c r="C340" s="10">
        <v>736448.64</v>
      </c>
      <c r="D340" s="9">
        <f t="shared" si="32"/>
        <v>723433.87</v>
      </c>
      <c r="E340" s="19">
        <f t="shared" si="34"/>
        <v>98.232766103010249</v>
      </c>
      <c r="F340"/>
      <c r="G340"/>
      <c r="H340"/>
      <c r="I340"/>
      <c r="J340"/>
      <c r="K340"/>
      <c r="L340"/>
    </row>
    <row r="341" spans="1:12" s="27" customFormat="1" x14ac:dyDescent="0.25">
      <c r="A341" s="8" t="s">
        <v>388</v>
      </c>
      <c r="B341" s="10">
        <v>569362.79</v>
      </c>
      <c r="C341" s="10">
        <v>385138.52</v>
      </c>
      <c r="D341" s="9">
        <f t="shared" si="32"/>
        <v>184224.27000000002</v>
      </c>
      <c r="E341" s="19">
        <f t="shared" si="34"/>
        <v>47.833249709740798</v>
      </c>
      <c r="F341"/>
      <c r="G341"/>
      <c r="H341"/>
      <c r="I341"/>
      <c r="J341"/>
      <c r="K341"/>
      <c r="L341"/>
    </row>
    <row r="342" spans="1:12" s="27" customFormat="1" x14ac:dyDescent="0.25">
      <c r="A342" s="8" t="s">
        <v>389</v>
      </c>
      <c r="B342" s="10">
        <v>912799.51</v>
      </c>
      <c r="C342" s="10">
        <v>619528.18999999994</v>
      </c>
      <c r="D342" s="9">
        <f t="shared" si="32"/>
        <v>293271.32000000007</v>
      </c>
      <c r="E342" s="19">
        <f t="shared" si="34"/>
        <v>47.337849146138147</v>
      </c>
      <c r="F342"/>
      <c r="G342"/>
      <c r="H342"/>
      <c r="I342"/>
      <c r="J342"/>
      <c r="K342"/>
      <c r="L342"/>
    </row>
    <row r="343" spans="1:12" s="27" customFormat="1" x14ac:dyDescent="0.25">
      <c r="A343" s="8" t="s">
        <v>390</v>
      </c>
      <c r="B343" s="10">
        <v>3687.19</v>
      </c>
      <c r="C343" s="10">
        <v>0</v>
      </c>
      <c r="D343" s="9">
        <f t="shared" si="32"/>
        <v>3687.19</v>
      </c>
      <c r="E343" s="19"/>
      <c r="F343"/>
      <c r="G343"/>
      <c r="H343"/>
      <c r="I343"/>
      <c r="J343"/>
      <c r="K343"/>
      <c r="L343"/>
    </row>
    <row r="344" spans="1:12" s="27" customFormat="1" hidden="1" x14ac:dyDescent="0.25">
      <c r="A344" s="8" t="s">
        <v>391</v>
      </c>
      <c r="B344" s="10"/>
      <c r="C344" s="10">
        <v>0</v>
      </c>
      <c r="D344" s="9">
        <f t="shared" si="32"/>
        <v>0</v>
      </c>
      <c r="E344" s="19" t="e">
        <f t="shared" si="34"/>
        <v>#DIV/0!</v>
      </c>
      <c r="F344"/>
      <c r="G344"/>
      <c r="H344"/>
      <c r="I344"/>
      <c r="J344"/>
      <c r="K344"/>
      <c r="L344"/>
    </row>
    <row r="345" spans="1:12" s="27" customFormat="1" x14ac:dyDescent="0.25">
      <c r="A345" s="8" t="s">
        <v>392</v>
      </c>
      <c r="B345" s="10">
        <v>30870.07</v>
      </c>
      <c r="C345" s="10">
        <v>22015.26</v>
      </c>
      <c r="D345" s="9">
        <f t="shared" si="32"/>
        <v>8854.8100000000013</v>
      </c>
      <c r="E345" s="19">
        <f t="shared" si="34"/>
        <v>40.221237450750081</v>
      </c>
      <c r="F345"/>
      <c r="G345"/>
      <c r="H345"/>
      <c r="I345"/>
      <c r="J345"/>
      <c r="K345"/>
      <c r="L345"/>
    </row>
    <row r="346" spans="1:12" s="27" customFormat="1" x14ac:dyDescent="0.25">
      <c r="A346" s="8" t="s">
        <v>231</v>
      </c>
      <c r="B346" s="10">
        <v>10562.41</v>
      </c>
      <c r="C346" s="10">
        <v>347.34</v>
      </c>
      <c r="D346" s="9">
        <f t="shared" si="32"/>
        <v>10215.07</v>
      </c>
      <c r="E346" s="19">
        <f t="shared" ref="E346:E369" si="35">D346/C346*100</f>
        <v>2940.9425922727014</v>
      </c>
      <c r="F346"/>
      <c r="G346"/>
      <c r="H346"/>
      <c r="I346"/>
      <c r="J346"/>
      <c r="K346"/>
      <c r="L346"/>
    </row>
    <row r="347" spans="1:12" s="27" customFormat="1" x14ac:dyDescent="0.25">
      <c r="A347" s="8" t="s">
        <v>232</v>
      </c>
      <c r="B347" s="10">
        <v>257.14</v>
      </c>
      <c r="C347" s="10">
        <v>1023.16</v>
      </c>
      <c r="D347" s="9">
        <f t="shared" si="32"/>
        <v>-766.02</v>
      </c>
      <c r="E347" s="19">
        <f t="shared" si="35"/>
        <v>-74.868055827045623</v>
      </c>
      <c r="F347" s="15"/>
      <c r="G347"/>
      <c r="H347"/>
      <c r="I347"/>
      <c r="J347"/>
      <c r="K347"/>
      <c r="L347"/>
    </row>
    <row r="348" spans="1:12" s="27" customFormat="1" x14ac:dyDescent="0.25">
      <c r="A348" s="8" t="s">
        <v>233</v>
      </c>
      <c r="B348" s="10">
        <v>29160.02</v>
      </c>
      <c r="C348" s="10">
        <v>10098.620000000001</v>
      </c>
      <c r="D348" s="9">
        <f t="shared" si="32"/>
        <v>19061.400000000001</v>
      </c>
      <c r="E348" s="19">
        <f t="shared" si="35"/>
        <v>188.75252262190278</v>
      </c>
      <c r="F348"/>
      <c r="G348"/>
      <c r="H348"/>
      <c r="I348"/>
      <c r="J348"/>
      <c r="K348"/>
      <c r="L348"/>
    </row>
    <row r="349" spans="1:12" s="27" customFormat="1" x14ac:dyDescent="0.25">
      <c r="A349" s="8" t="s">
        <v>234</v>
      </c>
      <c r="B349" s="10">
        <v>1713.72</v>
      </c>
      <c r="C349" s="10">
        <v>8699.18</v>
      </c>
      <c r="D349" s="9">
        <f t="shared" si="32"/>
        <v>-6985.46</v>
      </c>
      <c r="E349" s="19">
        <f t="shared" si="35"/>
        <v>-80.30021220390887</v>
      </c>
      <c r="F349"/>
      <c r="G349"/>
      <c r="H349"/>
      <c r="I349"/>
      <c r="J349"/>
      <c r="K349"/>
      <c r="L349"/>
    </row>
    <row r="350" spans="1:12" s="27" customFormat="1" x14ac:dyDescent="0.25">
      <c r="A350" s="8" t="s">
        <v>235</v>
      </c>
      <c r="B350" s="10">
        <v>159156.56</v>
      </c>
      <c r="C350" s="10">
        <v>101089.37</v>
      </c>
      <c r="D350" s="9">
        <f t="shared" si="32"/>
        <v>58067.19</v>
      </c>
      <c r="E350" s="19">
        <f t="shared" si="35"/>
        <v>57.44144018307761</v>
      </c>
      <c r="F350"/>
      <c r="G350"/>
      <c r="H350"/>
      <c r="I350"/>
      <c r="J350"/>
      <c r="K350"/>
      <c r="L350"/>
    </row>
    <row r="351" spans="1:12" s="27" customFormat="1" x14ac:dyDescent="0.25">
      <c r="A351" s="8" t="s">
        <v>236</v>
      </c>
      <c r="B351" s="10">
        <v>2310.19</v>
      </c>
      <c r="C351" s="10">
        <v>95545.96</v>
      </c>
      <c r="D351" s="9">
        <f t="shared" si="32"/>
        <v>-93235.77</v>
      </c>
      <c r="E351" s="19">
        <f t="shared" si="35"/>
        <v>-97.582116501838485</v>
      </c>
      <c r="F351"/>
      <c r="G351"/>
      <c r="H351"/>
      <c r="I351"/>
      <c r="J351"/>
      <c r="K351"/>
      <c r="L351"/>
    </row>
    <row r="352" spans="1:12" s="27" customFormat="1" x14ac:dyDescent="0.25">
      <c r="A352" s="8" t="s">
        <v>237</v>
      </c>
      <c r="B352" s="39">
        <v>35.700000000000003</v>
      </c>
      <c r="C352" s="39">
        <v>608</v>
      </c>
      <c r="D352" s="9">
        <f t="shared" si="32"/>
        <v>-572.29999999999995</v>
      </c>
      <c r="E352" s="19"/>
      <c r="F352"/>
      <c r="G352"/>
      <c r="H352"/>
      <c r="I352"/>
      <c r="J352"/>
      <c r="K352"/>
      <c r="L352"/>
    </row>
    <row r="353" spans="1:12" s="27" customFormat="1" hidden="1" x14ac:dyDescent="0.25">
      <c r="A353" s="8" t="s">
        <v>238</v>
      </c>
      <c r="B353" s="10">
        <v>2129.37</v>
      </c>
      <c r="C353" s="10">
        <v>0</v>
      </c>
      <c r="D353" s="9">
        <f t="shared" ref="D353:D384" si="36">B353-C353</f>
        <v>2129.37</v>
      </c>
      <c r="E353" s="19" t="e">
        <f t="shared" si="35"/>
        <v>#DIV/0!</v>
      </c>
      <c r="F353"/>
      <c r="G353"/>
      <c r="H353"/>
      <c r="I353"/>
      <c r="J353"/>
      <c r="K353"/>
      <c r="L353"/>
    </row>
    <row r="354" spans="1:12" s="27" customFormat="1" x14ac:dyDescent="0.25">
      <c r="A354" s="8" t="s">
        <v>239</v>
      </c>
      <c r="B354" s="10">
        <v>1052.3</v>
      </c>
      <c r="C354" s="10">
        <v>556.12</v>
      </c>
      <c r="D354" s="9">
        <f t="shared" si="36"/>
        <v>496.17999999999995</v>
      </c>
      <c r="E354" s="19">
        <f t="shared" si="35"/>
        <v>89.221750701287476</v>
      </c>
      <c r="F354"/>
      <c r="G354"/>
      <c r="H354"/>
      <c r="I354"/>
      <c r="J354"/>
      <c r="K354"/>
      <c r="L354"/>
    </row>
    <row r="355" spans="1:12" s="27" customFormat="1" x14ac:dyDescent="0.25">
      <c r="A355" s="8" t="s">
        <v>240</v>
      </c>
      <c r="B355" s="10">
        <v>2001.92</v>
      </c>
      <c r="C355" s="10">
        <v>1439.58</v>
      </c>
      <c r="D355" s="9">
        <f t="shared" si="36"/>
        <v>562.34000000000015</v>
      </c>
      <c r="E355" s="19">
        <f t="shared" si="35"/>
        <v>39.062782200364005</v>
      </c>
      <c r="F355"/>
      <c r="G355"/>
      <c r="H355"/>
      <c r="I355"/>
      <c r="J355"/>
      <c r="K355"/>
      <c r="L355"/>
    </row>
    <row r="356" spans="1:12" s="27" customFormat="1" x14ac:dyDescent="0.25">
      <c r="A356" s="8" t="s">
        <v>241</v>
      </c>
      <c r="B356" s="10">
        <v>590.28</v>
      </c>
      <c r="C356" s="10">
        <v>556.97</v>
      </c>
      <c r="D356" s="9">
        <f t="shared" si="36"/>
        <v>33.309999999999945</v>
      </c>
      <c r="E356" s="19"/>
      <c r="F356"/>
      <c r="G356"/>
      <c r="H356"/>
      <c r="I356"/>
      <c r="J356"/>
      <c r="K356"/>
      <c r="L356"/>
    </row>
    <row r="357" spans="1:12" s="27" customFormat="1" x14ac:dyDescent="0.25">
      <c r="A357" s="8" t="s">
        <v>242</v>
      </c>
      <c r="B357" s="10">
        <v>1029.23</v>
      </c>
      <c r="C357" s="10">
        <v>4609.37</v>
      </c>
      <c r="D357" s="9">
        <f t="shared" si="36"/>
        <v>-3580.14</v>
      </c>
      <c r="E357" s="19">
        <f t="shared" si="35"/>
        <v>-77.670918151504438</v>
      </c>
      <c r="F357"/>
      <c r="G357"/>
      <c r="H357"/>
      <c r="I357"/>
      <c r="J357"/>
      <c r="K357"/>
      <c r="L357"/>
    </row>
    <row r="358" spans="1:12" s="27" customFormat="1" x14ac:dyDescent="0.25">
      <c r="A358" s="8" t="s">
        <v>243</v>
      </c>
      <c r="B358" s="10">
        <v>20347.919999999998</v>
      </c>
      <c r="C358" s="10">
        <v>41964.29</v>
      </c>
      <c r="D358" s="9">
        <f t="shared" si="36"/>
        <v>-21616.370000000003</v>
      </c>
      <c r="E358" s="19">
        <f t="shared" si="35"/>
        <v>-51.511344526500991</v>
      </c>
      <c r="F358"/>
      <c r="G358"/>
      <c r="H358"/>
      <c r="I358"/>
      <c r="J358"/>
      <c r="K358"/>
      <c r="L358"/>
    </row>
    <row r="359" spans="1:12" s="27" customFormat="1" x14ac:dyDescent="0.25">
      <c r="A359" s="8" t="s">
        <v>244</v>
      </c>
      <c r="B359" s="10">
        <v>46909.51</v>
      </c>
      <c r="C359" s="10">
        <v>67369.100000000006</v>
      </c>
      <c r="D359" s="9">
        <f t="shared" si="36"/>
        <v>-20459.590000000004</v>
      </c>
      <c r="E359" s="19">
        <f t="shared" si="35"/>
        <v>-30.369397839662398</v>
      </c>
      <c r="F359"/>
      <c r="G359"/>
      <c r="H359"/>
      <c r="I359"/>
      <c r="J359"/>
      <c r="K359"/>
      <c r="L359"/>
    </row>
    <row r="360" spans="1:12" s="27" customFormat="1" x14ac:dyDescent="0.25">
      <c r="A360" s="8" t="s">
        <v>245</v>
      </c>
      <c r="B360" s="10">
        <v>29825.09</v>
      </c>
      <c r="C360" s="10">
        <v>50528.91</v>
      </c>
      <c r="D360" s="9">
        <f t="shared" si="36"/>
        <v>-20703.820000000003</v>
      </c>
      <c r="E360" s="19">
        <f t="shared" si="35"/>
        <v>-40.974206647244124</v>
      </c>
      <c r="F360"/>
      <c r="G360"/>
      <c r="H360"/>
      <c r="I360"/>
      <c r="J360"/>
      <c r="K360"/>
      <c r="L360"/>
    </row>
    <row r="361" spans="1:12" s="27" customFormat="1" x14ac:dyDescent="0.25">
      <c r="A361" s="8" t="s">
        <v>393</v>
      </c>
      <c r="B361" s="10">
        <v>430102.27</v>
      </c>
      <c r="C361" s="10">
        <v>389620.16</v>
      </c>
      <c r="D361" s="9">
        <f t="shared" si="36"/>
        <v>40482.110000000044</v>
      </c>
      <c r="E361" s="19">
        <f t="shared" si="35"/>
        <v>10.390147676136689</v>
      </c>
      <c r="F361"/>
      <c r="G361"/>
      <c r="H361"/>
      <c r="I361"/>
      <c r="J361"/>
      <c r="K361"/>
      <c r="L361"/>
    </row>
    <row r="362" spans="1:12" s="27" customFormat="1" x14ac:dyDescent="0.25">
      <c r="A362" s="8" t="s">
        <v>394</v>
      </c>
      <c r="B362" s="10">
        <v>4525.04</v>
      </c>
      <c r="C362" s="10">
        <v>7285.82</v>
      </c>
      <c r="D362" s="9">
        <f t="shared" si="36"/>
        <v>-2760.7799999999997</v>
      </c>
      <c r="E362" s="19">
        <f t="shared" si="35"/>
        <v>-37.892509010653569</v>
      </c>
      <c r="F362"/>
      <c r="G362"/>
      <c r="H362"/>
      <c r="I362"/>
      <c r="J362"/>
      <c r="K362"/>
      <c r="L362"/>
    </row>
    <row r="363" spans="1:12" s="27" customFormat="1" x14ac:dyDescent="0.25">
      <c r="A363" s="8" t="s">
        <v>246</v>
      </c>
      <c r="B363" s="10">
        <v>0.06</v>
      </c>
      <c r="C363" s="10">
        <v>141971.70000000001</v>
      </c>
      <c r="D363" s="9">
        <f t="shared" si="36"/>
        <v>-141971.64000000001</v>
      </c>
      <c r="E363" s="19">
        <f t="shared" si="35"/>
        <v>-99.999957738056239</v>
      </c>
      <c r="F363"/>
      <c r="G363"/>
      <c r="H363"/>
      <c r="I363"/>
      <c r="J363"/>
      <c r="K363"/>
      <c r="L363"/>
    </row>
    <row r="364" spans="1:12" s="27" customFormat="1" x14ac:dyDescent="0.25">
      <c r="A364" s="8" t="s">
        <v>395</v>
      </c>
      <c r="B364" s="10">
        <v>199</v>
      </c>
      <c r="C364" s="10">
        <v>642.34</v>
      </c>
      <c r="D364" s="9">
        <f t="shared" si="36"/>
        <v>-443.34000000000003</v>
      </c>
      <c r="E364" s="19">
        <f t="shared" si="35"/>
        <v>-69.019522371329828</v>
      </c>
      <c r="F364"/>
      <c r="G364"/>
      <c r="H364"/>
      <c r="I364"/>
      <c r="J364"/>
      <c r="K364"/>
      <c r="L364"/>
    </row>
    <row r="365" spans="1:12" s="27" customFormat="1" x14ac:dyDescent="0.25">
      <c r="A365" s="8" t="s">
        <v>396</v>
      </c>
      <c r="B365" s="10">
        <v>103805.58</v>
      </c>
      <c r="C365" s="10">
        <v>158675.96</v>
      </c>
      <c r="D365" s="9">
        <f t="shared" si="36"/>
        <v>-54870.37999999999</v>
      </c>
      <c r="E365" s="19">
        <f t="shared" si="35"/>
        <v>-34.580146860305739</v>
      </c>
      <c r="F365"/>
      <c r="G365"/>
      <c r="H365"/>
      <c r="I365"/>
      <c r="J365"/>
      <c r="K365"/>
      <c r="L365"/>
    </row>
    <row r="366" spans="1:12" s="27" customFormat="1" x14ac:dyDescent="0.25">
      <c r="A366" s="8" t="s">
        <v>397</v>
      </c>
      <c r="B366" s="10">
        <v>73625.13</v>
      </c>
      <c r="C366" s="10">
        <v>61471.360000000001</v>
      </c>
      <c r="D366" s="9">
        <f t="shared" si="36"/>
        <v>12153.770000000004</v>
      </c>
      <c r="E366" s="19">
        <f t="shared" si="35"/>
        <v>19.771435022748811</v>
      </c>
      <c r="F366"/>
      <c r="G366"/>
      <c r="H366"/>
      <c r="I366"/>
      <c r="J366"/>
      <c r="K366"/>
      <c r="L366"/>
    </row>
    <row r="367" spans="1:12" s="27" customFormat="1" x14ac:dyDescent="0.25">
      <c r="A367" s="8" t="s">
        <v>398</v>
      </c>
      <c r="B367" s="10">
        <v>65699.8</v>
      </c>
      <c r="C367" s="10">
        <v>1162.9000000000001</v>
      </c>
      <c r="D367" s="9">
        <f t="shared" si="36"/>
        <v>64536.9</v>
      </c>
      <c r="E367" s="19">
        <f t="shared" si="35"/>
        <v>5549.6517327371221</v>
      </c>
      <c r="F367"/>
      <c r="G367"/>
      <c r="H367"/>
      <c r="I367"/>
      <c r="J367"/>
      <c r="K367"/>
      <c r="L367"/>
    </row>
    <row r="368" spans="1:12" s="27" customFormat="1" x14ac:dyDescent="0.25">
      <c r="A368" s="8" t="s">
        <v>399</v>
      </c>
      <c r="B368" s="37">
        <v>375224.91</v>
      </c>
      <c r="C368" s="37">
        <v>585382.12</v>
      </c>
      <c r="D368" s="9">
        <f t="shared" si="36"/>
        <v>-210157.21000000002</v>
      </c>
      <c r="E368" s="19">
        <f t="shared" si="35"/>
        <v>-35.900859083294179</v>
      </c>
      <c r="F368"/>
      <c r="G368"/>
      <c r="H368"/>
      <c r="I368"/>
      <c r="J368"/>
      <c r="K368"/>
      <c r="L368"/>
    </row>
    <row r="369" spans="1:12" s="27" customFormat="1" x14ac:dyDescent="0.25">
      <c r="A369" s="8" t="s">
        <v>400</v>
      </c>
      <c r="B369" s="10">
        <v>406116.15</v>
      </c>
      <c r="C369" s="10">
        <v>316924.27</v>
      </c>
      <c r="D369" s="9">
        <f t="shared" si="36"/>
        <v>89191.88</v>
      </c>
      <c r="E369" s="19">
        <f t="shared" si="35"/>
        <v>28.142962986078661</v>
      </c>
      <c r="F369"/>
      <c r="G369"/>
      <c r="H369"/>
      <c r="I369"/>
      <c r="J369"/>
      <c r="K369"/>
      <c r="L369"/>
    </row>
    <row r="370" spans="1:12" s="27" customFormat="1" x14ac:dyDescent="0.25">
      <c r="A370" s="8" t="s">
        <v>247</v>
      </c>
      <c r="B370" s="10">
        <v>72993.100000000006</v>
      </c>
      <c r="C370" s="10">
        <v>136568.12</v>
      </c>
      <c r="D370" s="9">
        <f t="shared" si="36"/>
        <v>-63575.01999999999</v>
      </c>
      <c r="E370" s="19">
        <f>D370/C370*100</f>
        <v>-46.55187462491245</v>
      </c>
      <c r="F370"/>
      <c r="G370"/>
      <c r="H370"/>
      <c r="I370"/>
      <c r="J370"/>
      <c r="K370"/>
      <c r="L370"/>
    </row>
    <row r="371" spans="1:12" s="27" customFormat="1" hidden="1" x14ac:dyDescent="0.25">
      <c r="A371" s="8" t="s">
        <v>333</v>
      </c>
      <c r="B371" s="10"/>
      <c r="C371" s="10"/>
      <c r="D371" s="9">
        <f t="shared" si="36"/>
        <v>0</v>
      </c>
      <c r="E371" s="19"/>
      <c r="F371"/>
      <c r="G371"/>
      <c r="H371"/>
      <c r="I371"/>
      <c r="J371"/>
      <c r="K371"/>
      <c r="L371"/>
    </row>
    <row r="372" spans="1:12" s="27" customFormat="1" hidden="1" x14ac:dyDescent="0.25">
      <c r="A372" s="8" t="s">
        <v>248</v>
      </c>
      <c r="B372" s="10"/>
      <c r="C372" s="10"/>
      <c r="D372" s="9">
        <f t="shared" si="36"/>
        <v>0</v>
      </c>
      <c r="E372" s="19"/>
      <c r="F372"/>
      <c r="G372"/>
      <c r="H372"/>
      <c r="I372"/>
      <c r="J372"/>
      <c r="K372"/>
      <c r="L372"/>
    </row>
    <row r="373" spans="1:12" s="27" customFormat="1" ht="27.95" customHeight="1" x14ac:dyDescent="0.25">
      <c r="A373" s="12" t="s">
        <v>280</v>
      </c>
      <c r="B373" s="12">
        <v>2023</v>
      </c>
      <c r="C373" s="12">
        <v>2022</v>
      </c>
      <c r="D373" s="14" t="s">
        <v>409</v>
      </c>
      <c r="E373" s="17" t="s">
        <v>0</v>
      </c>
      <c r="F373"/>
      <c r="G373"/>
      <c r="H373"/>
      <c r="I373"/>
      <c r="J373"/>
      <c r="K373"/>
      <c r="L373"/>
    </row>
    <row r="374" spans="1:12" s="27" customFormat="1" x14ac:dyDescent="0.25">
      <c r="A374" s="8" t="s">
        <v>249</v>
      </c>
      <c r="B374" s="10">
        <v>8237028.4800000004</v>
      </c>
      <c r="C374" s="10">
        <v>5383818.5199999996</v>
      </c>
      <c r="D374" s="9">
        <f t="shared" si="36"/>
        <v>2853209.9600000009</v>
      </c>
      <c r="E374" s="19">
        <f t="shared" ref="E374:E382" si="37">D374/C374*100</f>
        <v>52.99602780815875</v>
      </c>
      <c r="F374" s="15"/>
      <c r="G374"/>
      <c r="H374"/>
      <c r="I374"/>
      <c r="J374"/>
      <c r="K374"/>
      <c r="L374"/>
    </row>
    <row r="375" spans="1:12" s="27" customFormat="1" x14ac:dyDescent="0.25">
      <c r="A375" s="8" t="s">
        <v>250</v>
      </c>
      <c r="B375" s="10">
        <v>157610.29</v>
      </c>
      <c r="C375" s="10">
        <v>109658.57</v>
      </c>
      <c r="D375" s="9">
        <f t="shared" si="36"/>
        <v>47951.72</v>
      </c>
      <c r="E375" s="19">
        <f t="shared" si="37"/>
        <v>43.728201088159366</v>
      </c>
      <c r="F375" s="15"/>
      <c r="G375"/>
      <c r="H375"/>
      <c r="I375"/>
      <c r="J375"/>
      <c r="K375"/>
      <c r="L375"/>
    </row>
    <row r="376" spans="1:12" s="27" customFormat="1" x14ac:dyDescent="0.25">
      <c r="A376" s="8" t="s">
        <v>251</v>
      </c>
      <c r="B376" s="10">
        <v>376437.2</v>
      </c>
      <c r="C376" s="10">
        <v>465061.87</v>
      </c>
      <c r="D376" s="9">
        <f t="shared" si="36"/>
        <v>-88624.669999999984</v>
      </c>
      <c r="E376" s="19">
        <f t="shared" si="37"/>
        <v>-19.056533273734093</v>
      </c>
      <c r="F376" s="15"/>
      <c r="G376"/>
      <c r="H376"/>
      <c r="I376"/>
      <c r="J376"/>
      <c r="K376"/>
      <c r="L376"/>
    </row>
    <row r="377" spans="1:12" s="27" customFormat="1" x14ac:dyDescent="0.25">
      <c r="A377" s="8" t="s">
        <v>252</v>
      </c>
      <c r="B377" s="10">
        <v>49182.53</v>
      </c>
      <c r="C377" s="10">
        <v>9308.31</v>
      </c>
      <c r="D377" s="9">
        <f t="shared" si="36"/>
        <v>39874.22</v>
      </c>
      <c r="E377" s="19">
        <f t="shared" si="37"/>
        <v>428.37228240142417</v>
      </c>
      <c r="F377"/>
      <c r="G377"/>
      <c r="H377"/>
      <c r="I377"/>
      <c r="J377"/>
      <c r="K377"/>
      <c r="L377"/>
    </row>
    <row r="378" spans="1:12" s="27" customFormat="1" x14ac:dyDescent="0.25">
      <c r="A378" s="8" t="s">
        <v>253</v>
      </c>
      <c r="B378" s="10">
        <v>128</v>
      </c>
      <c r="C378" s="10">
        <v>11538.33</v>
      </c>
      <c r="D378" s="9">
        <f t="shared" si="36"/>
        <v>-11410.33</v>
      </c>
      <c r="E378" s="19"/>
      <c r="F378"/>
      <c r="G378"/>
      <c r="H378"/>
      <c r="I378"/>
      <c r="J378"/>
      <c r="K378"/>
      <c r="L378"/>
    </row>
    <row r="379" spans="1:12" s="27" customFormat="1" x14ac:dyDescent="0.25">
      <c r="A379" s="8" t="s">
        <v>254</v>
      </c>
      <c r="B379" s="10">
        <v>83013.23</v>
      </c>
      <c r="C379" s="10">
        <v>40603.32</v>
      </c>
      <c r="D379" s="9">
        <f t="shared" si="36"/>
        <v>42409.909999999996</v>
      </c>
      <c r="E379" s="19">
        <f t="shared" si="37"/>
        <v>104.44936522432155</v>
      </c>
      <c r="F379"/>
      <c r="G379"/>
      <c r="H379"/>
      <c r="I379"/>
      <c r="J379"/>
      <c r="K379"/>
      <c r="L379"/>
    </row>
    <row r="380" spans="1:12" s="27" customFormat="1" x14ac:dyDescent="0.25">
      <c r="A380" s="8" t="s">
        <v>255</v>
      </c>
      <c r="B380" s="10">
        <v>1708145.55</v>
      </c>
      <c r="C380" s="10">
        <v>2338862.16</v>
      </c>
      <c r="D380" s="9">
        <f t="shared" si="36"/>
        <v>-630716.6100000001</v>
      </c>
      <c r="E380" s="19">
        <f t="shared" si="37"/>
        <v>-26.966814068256166</v>
      </c>
      <c r="F380"/>
      <c r="G380"/>
      <c r="H380"/>
      <c r="I380"/>
      <c r="J380"/>
      <c r="K380"/>
      <c r="L380"/>
    </row>
    <row r="381" spans="1:12" s="27" customFormat="1" x14ac:dyDescent="0.25">
      <c r="A381" s="8" t="s">
        <v>256</v>
      </c>
      <c r="B381" s="10">
        <v>227285.6</v>
      </c>
      <c r="C381" s="10">
        <v>242873.65</v>
      </c>
      <c r="D381" s="9">
        <f t="shared" si="36"/>
        <v>-15588.049999999988</v>
      </c>
      <c r="E381" s="19">
        <f t="shared" si="37"/>
        <v>-6.4181725765639825</v>
      </c>
      <c r="F381"/>
      <c r="G381"/>
      <c r="H381"/>
      <c r="I381"/>
      <c r="J381"/>
      <c r="K381"/>
      <c r="L381"/>
    </row>
    <row r="382" spans="1:12" s="27" customFormat="1" x14ac:dyDescent="0.25">
      <c r="A382" s="8" t="s">
        <v>257</v>
      </c>
      <c r="B382" s="10">
        <v>215986.25</v>
      </c>
      <c r="C382" s="10">
        <v>63016.28</v>
      </c>
      <c r="D382" s="9">
        <f t="shared" si="36"/>
        <v>152969.97</v>
      </c>
      <c r="E382" s="19">
        <f t="shared" si="37"/>
        <v>242.74674734846297</v>
      </c>
      <c r="F382"/>
      <c r="G382"/>
      <c r="H382"/>
      <c r="I382"/>
      <c r="J382"/>
      <c r="K382"/>
      <c r="L382"/>
    </row>
    <row r="383" spans="1:12" s="27" customFormat="1" x14ac:dyDescent="0.25">
      <c r="A383" s="8" t="s">
        <v>334</v>
      </c>
      <c r="B383" s="10">
        <v>42982.71</v>
      </c>
      <c r="C383" s="10">
        <v>20761.05</v>
      </c>
      <c r="D383" s="9">
        <f t="shared" si="36"/>
        <v>22221.66</v>
      </c>
      <c r="E383" s="19"/>
      <c r="F383"/>
      <c r="G383"/>
      <c r="H383"/>
      <c r="I383"/>
      <c r="J383"/>
      <c r="K383"/>
      <c r="L383"/>
    </row>
    <row r="384" spans="1:12" s="27" customFormat="1" x14ac:dyDescent="0.25">
      <c r="A384" s="8" t="s">
        <v>258</v>
      </c>
      <c r="B384" s="10">
        <v>4026.59</v>
      </c>
      <c r="C384" s="10">
        <v>15721.48</v>
      </c>
      <c r="D384" s="9">
        <f t="shared" si="36"/>
        <v>-11694.89</v>
      </c>
      <c r="E384" s="19"/>
      <c r="F384"/>
      <c r="G384"/>
      <c r="H384"/>
      <c r="I384"/>
      <c r="J384"/>
      <c r="K384"/>
      <c r="L384"/>
    </row>
    <row r="385" spans="1:12" s="27" customFormat="1" x14ac:dyDescent="0.25">
      <c r="A385" s="8" t="s">
        <v>259</v>
      </c>
      <c r="B385" s="10">
        <v>8969.85</v>
      </c>
      <c r="C385" s="10">
        <v>3961.92</v>
      </c>
      <c r="D385" s="9">
        <f t="shared" ref="D385:D415" si="38">B385-C385</f>
        <v>5007.93</v>
      </c>
      <c r="E385" s="19"/>
      <c r="F385"/>
      <c r="G385"/>
      <c r="H385"/>
      <c r="I385"/>
      <c r="J385"/>
      <c r="K385"/>
      <c r="L385"/>
    </row>
    <row r="386" spans="1:12" s="27" customFormat="1" hidden="1" x14ac:dyDescent="0.25">
      <c r="A386" s="8" t="s">
        <v>260</v>
      </c>
      <c r="B386" s="10">
        <v>0</v>
      </c>
      <c r="C386" s="10">
        <v>0</v>
      </c>
      <c r="D386" s="9">
        <f t="shared" si="38"/>
        <v>0</v>
      </c>
      <c r="E386" s="19"/>
      <c r="F386"/>
      <c r="G386"/>
      <c r="H386"/>
      <c r="I386"/>
      <c r="J386"/>
      <c r="K386"/>
      <c r="L386"/>
    </row>
    <row r="387" spans="1:12" s="27" customFormat="1" x14ac:dyDescent="0.25">
      <c r="A387" s="8" t="s">
        <v>261</v>
      </c>
      <c r="B387" s="10">
        <v>1147.53</v>
      </c>
      <c r="C387" s="10">
        <v>139.66999999999999</v>
      </c>
      <c r="D387" s="9">
        <f t="shared" si="38"/>
        <v>1007.86</v>
      </c>
      <c r="E387" s="19"/>
      <c r="F387"/>
      <c r="G387"/>
      <c r="H387"/>
      <c r="I387"/>
      <c r="J387"/>
      <c r="K387"/>
      <c r="L387"/>
    </row>
    <row r="388" spans="1:12" s="27" customFormat="1" x14ac:dyDescent="0.25">
      <c r="A388" s="8" t="s">
        <v>335</v>
      </c>
      <c r="B388" s="10">
        <v>59170.65</v>
      </c>
      <c r="C388" s="10">
        <v>14396.13</v>
      </c>
      <c r="D388" s="9">
        <f t="shared" si="38"/>
        <v>44774.520000000004</v>
      </c>
      <c r="E388" s="19">
        <f>D388/C388*100</f>
        <v>311.01775268770155</v>
      </c>
      <c r="F388"/>
      <c r="G388"/>
      <c r="H388"/>
      <c r="I388"/>
      <c r="J388"/>
      <c r="K388"/>
      <c r="L388"/>
    </row>
    <row r="389" spans="1:12" s="27" customFormat="1" x14ac:dyDescent="0.25">
      <c r="A389" s="8" t="s">
        <v>262</v>
      </c>
      <c r="B389" s="10">
        <v>123.14</v>
      </c>
      <c r="C389" s="10">
        <v>0</v>
      </c>
      <c r="D389" s="9">
        <f t="shared" si="38"/>
        <v>123.14</v>
      </c>
      <c r="E389" s="19"/>
      <c r="F389"/>
      <c r="G389"/>
      <c r="H389"/>
      <c r="I389"/>
      <c r="J389"/>
      <c r="K389"/>
      <c r="L389"/>
    </row>
    <row r="390" spans="1:12" s="27" customFormat="1" x14ac:dyDescent="0.25">
      <c r="A390" s="8" t="s">
        <v>263</v>
      </c>
      <c r="B390" s="10">
        <v>231134.21</v>
      </c>
      <c r="C390" s="10">
        <v>213205.35</v>
      </c>
      <c r="D390" s="9">
        <f t="shared" si="38"/>
        <v>17928.859999999986</v>
      </c>
      <c r="E390" s="19">
        <f>D390/C390*100</f>
        <v>8.4091979868234947</v>
      </c>
      <c r="F390"/>
      <c r="G390"/>
      <c r="H390"/>
      <c r="I390"/>
      <c r="J390"/>
      <c r="K390"/>
      <c r="L390"/>
    </row>
    <row r="391" spans="1:12" s="27" customFormat="1" hidden="1" x14ac:dyDescent="0.25">
      <c r="A391" s="8" t="s">
        <v>264</v>
      </c>
      <c r="B391" s="10">
        <v>8106.38</v>
      </c>
      <c r="C391" s="10">
        <v>0</v>
      </c>
      <c r="D391" s="9">
        <f t="shared" si="38"/>
        <v>8106.38</v>
      </c>
      <c r="E391" s="19"/>
      <c r="F391"/>
      <c r="G391"/>
      <c r="H391"/>
      <c r="I391"/>
      <c r="J391"/>
      <c r="K391"/>
      <c r="L391"/>
    </row>
    <row r="392" spans="1:12" s="27" customFormat="1" hidden="1" x14ac:dyDescent="0.25">
      <c r="A392" s="8" t="s">
        <v>345</v>
      </c>
      <c r="B392" s="10"/>
      <c r="C392" s="10">
        <v>0</v>
      </c>
      <c r="D392" s="9">
        <f t="shared" si="38"/>
        <v>0</v>
      </c>
      <c r="E392" s="19"/>
      <c r="F392"/>
      <c r="G392"/>
      <c r="H392"/>
      <c r="I392"/>
      <c r="J392"/>
      <c r="K392"/>
      <c r="L392"/>
    </row>
    <row r="393" spans="1:12" s="27" customFormat="1" x14ac:dyDescent="0.25">
      <c r="A393" s="8" t="s">
        <v>265</v>
      </c>
      <c r="B393" s="10">
        <v>8106.38</v>
      </c>
      <c r="C393" s="10">
        <v>9564.23</v>
      </c>
      <c r="D393" s="9">
        <f t="shared" si="38"/>
        <v>-1457.8499999999995</v>
      </c>
      <c r="E393" s="19">
        <f>D393/C393*100</f>
        <v>-15.242732556619817</v>
      </c>
      <c r="F393"/>
      <c r="G393"/>
      <c r="H393"/>
      <c r="I393"/>
      <c r="J393"/>
      <c r="K393"/>
      <c r="L393"/>
    </row>
    <row r="394" spans="1:12" s="27" customFormat="1" hidden="1" x14ac:dyDescent="0.25">
      <c r="A394" s="8" t="s">
        <v>346</v>
      </c>
      <c r="B394" s="10"/>
      <c r="C394" s="10">
        <v>0</v>
      </c>
      <c r="D394" s="9">
        <f t="shared" si="38"/>
        <v>0</v>
      </c>
      <c r="E394" s="19" t="e">
        <f t="shared" ref="E394:E395" si="39">D394/C394*100</f>
        <v>#DIV/0!</v>
      </c>
      <c r="F394"/>
      <c r="G394"/>
      <c r="H394"/>
      <c r="I394"/>
      <c r="J394"/>
      <c r="K394"/>
      <c r="L394"/>
    </row>
    <row r="395" spans="1:12" s="27" customFormat="1" x14ac:dyDescent="0.25">
      <c r="A395" s="2" t="s">
        <v>297</v>
      </c>
      <c r="B395" s="3">
        <v>82051900.969999999</v>
      </c>
      <c r="C395" s="3">
        <f>+C256+C245+C231+C224+C221</f>
        <v>79750349.309999987</v>
      </c>
      <c r="D395" s="3">
        <f t="shared" si="38"/>
        <v>2301551.6600000113</v>
      </c>
      <c r="E395" s="21">
        <f t="shared" si="39"/>
        <v>2.8859455537349192</v>
      </c>
      <c r="F395"/>
      <c r="G395"/>
      <c r="H395"/>
      <c r="I395"/>
      <c r="J395"/>
      <c r="K395"/>
      <c r="L395"/>
    </row>
    <row r="396" spans="1:12" s="27" customFormat="1" x14ac:dyDescent="0.25">
      <c r="A396" s="1" t="s">
        <v>298</v>
      </c>
      <c r="B396" s="6">
        <v>47578.239999999998</v>
      </c>
      <c r="C396" s="6">
        <f>SUM(C397:C400)</f>
        <v>42621.06</v>
      </c>
      <c r="D396" s="7">
        <f t="shared" si="38"/>
        <v>4957.18</v>
      </c>
      <c r="E396" s="35">
        <f t="shared" ref="E396:E397" si="40">D396/C396*100</f>
        <v>11.630822884273645</v>
      </c>
      <c r="F396"/>
      <c r="G396"/>
      <c r="H396"/>
      <c r="I396"/>
      <c r="J396"/>
      <c r="K396"/>
      <c r="L396"/>
    </row>
    <row r="397" spans="1:12" s="27" customFormat="1" x14ac:dyDescent="0.25">
      <c r="A397" s="8" t="s">
        <v>359</v>
      </c>
      <c r="B397" s="10">
        <v>22817.9</v>
      </c>
      <c r="C397" s="10">
        <v>28541.77</v>
      </c>
      <c r="D397" s="9">
        <f t="shared" si="38"/>
        <v>-5723.869999999999</v>
      </c>
      <c r="E397" s="34">
        <f t="shared" si="40"/>
        <v>-20.054362430921412</v>
      </c>
      <c r="F397"/>
      <c r="G397"/>
      <c r="H397"/>
      <c r="I397"/>
      <c r="J397"/>
      <c r="K397"/>
      <c r="L397"/>
    </row>
    <row r="398" spans="1:12" s="27" customFormat="1" hidden="1" x14ac:dyDescent="0.25">
      <c r="A398" s="8" t="s">
        <v>266</v>
      </c>
      <c r="B398" s="10">
        <v>0</v>
      </c>
      <c r="C398" s="10">
        <v>0</v>
      </c>
      <c r="D398" s="9">
        <f t="shared" si="38"/>
        <v>0</v>
      </c>
      <c r="E398" s="34"/>
      <c r="F398"/>
      <c r="G398"/>
      <c r="H398"/>
      <c r="I398"/>
      <c r="J398"/>
      <c r="K398"/>
      <c r="L398"/>
    </row>
    <row r="399" spans="1:12" s="27" customFormat="1" x14ac:dyDescent="0.25">
      <c r="A399" s="8" t="s">
        <v>347</v>
      </c>
      <c r="B399" s="10">
        <v>24760.34</v>
      </c>
      <c r="C399" s="10">
        <v>14079.29</v>
      </c>
      <c r="D399" s="9">
        <f t="shared" si="38"/>
        <v>10681.05</v>
      </c>
      <c r="E399" s="34">
        <f>D399/C399*100</f>
        <v>75.863555619637054</v>
      </c>
      <c r="F399"/>
      <c r="G399"/>
      <c r="H399"/>
      <c r="I399"/>
      <c r="J399"/>
      <c r="K399"/>
      <c r="L399"/>
    </row>
    <row r="400" spans="1:12" s="27" customFormat="1" hidden="1" x14ac:dyDescent="0.25">
      <c r="A400" s="8" t="s">
        <v>267</v>
      </c>
      <c r="B400" s="10"/>
      <c r="C400" s="10">
        <v>0</v>
      </c>
      <c r="D400" s="9">
        <f t="shared" si="38"/>
        <v>0</v>
      </c>
      <c r="E400" s="19"/>
      <c r="F400"/>
      <c r="G400"/>
      <c r="H400"/>
      <c r="I400"/>
      <c r="J400"/>
      <c r="K400"/>
      <c r="L400"/>
    </row>
    <row r="401" spans="1:12" s="27" customFormat="1" x14ac:dyDescent="0.25">
      <c r="A401" s="1" t="s">
        <v>299</v>
      </c>
      <c r="B401" s="6">
        <v>160000</v>
      </c>
      <c r="C401" s="6">
        <f>SUM(C402:C403)</f>
        <v>0</v>
      </c>
      <c r="D401" s="7">
        <f t="shared" si="38"/>
        <v>160000</v>
      </c>
      <c r="E401" s="18"/>
      <c r="F401"/>
      <c r="G401"/>
      <c r="H401"/>
      <c r="I401"/>
      <c r="J401"/>
      <c r="K401"/>
      <c r="L401"/>
    </row>
    <row r="402" spans="1:12" s="27" customFormat="1" x14ac:dyDescent="0.25">
      <c r="A402" s="8" t="s">
        <v>268</v>
      </c>
      <c r="B402" s="10">
        <v>160000</v>
      </c>
      <c r="C402" s="10">
        <v>0</v>
      </c>
      <c r="D402" s="9">
        <f t="shared" si="38"/>
        <v>160000</v>
      </c>
      <c r="E402" s="19"/>
      <c r="F402"/>
      <c r="G402"/>
      <c r="H402"/>
      <c r="I402"/>
      <c r="J402"/>
      <c r="K402"/>
      <c r="L402"/>
    </row>
    <row r="403" spans="1:12" s="27" customFormat="1" hidden="1" x14ac:dyDescent="0.25">
      <c r="A403" s="8" t="s">
        <v>269</v>
      </c>
      <c r="B403" s="10"/>
      <c r="C403" s="10">
        <v>0</v>
      </c>
      <c r="D403" s="9">
        <f t="shared" si="38"/>
        <v>0</v>
      </c>
      <c r="E403" s="19" t="e">
        <f>D403/C403*100</f>
        <v>#DIV/0!</v>
      </c>
      <c r="F403"/>
      <c r="G403"/>
      <c r="H403"/>
      <c r="I403"/>
      <c r="J403"/>
      <c r="K403"/>
      <c r="L403"/>
    </row>
    <row r="404" spans="1:12" s="27" customFormat="1" x14ac:dyDescent="0.25">
      <c r="A404" s="2" t="s">
        <v>300</v>
      </c>
      <c r="B404" s="3">
        <v>207578.23999999999</v>
      </c>
      <c r="C404" s="3">
        <f>+C401+C396</f>
        <v>42621.06</v>
      </c>
      <c r="D404" s="3">
        <f t="shared" si="38"/>
        <v>164957.18</v>
      </c>
      <c r="E404" s="21">
        <f t="shared" ref="E404:E410" si="41">D404/C404*100</f>
        <v>387.03209164671171</v>
      </c>
      <c r="F404"/>
      <c r="G404"/>
      <c r="H404"/>
      <c r="I404"/>
      <c r="J404"/>
      <c r="K404"/>
      <c r="L404"/>
    </row>
    <row r="405" spans="1:12" s="27" customFormat="1" x14ac:dyDescent="0.25">
      <c r="A405" s="5" t="s">
        <v>348</v>
      </c>
      <c r="B405" s="11">
        <f>B404+B395</f>
        <v>82259479.209999993</v>
      </c>
      <c r="C405" s="11">
        <f>+C404+C395</f>
        <v>79792970.36999999</v>
      </c>
      <c r="D405" s="11">
        <f t="shared" si="38"/>
        <v>2466508.8400000036</v>
      </c>
      <c r="E405" s="22">
        <f t="shared" si="41"/>
        <v>3.091135508006285</v>
      </c>
      <c r="F405"/>
      <c r="G405"/>
      <c r="H405"/>
      <c r="I405"/>
      <c r="J405"/>
      <c r="K405"/>
      <c r="L405"/>
    </row>
    <row r="406" spans="1:12" s="27" customFormat="1" x14ac:dyDescent="0.25">
      <c r="A406" s="1" t="s">
        <v>301</v>
      </c>
      <c r="B406" s="6">
        <v>18900</v>
      </c>
      <c r="C406" s="6">
        <f>+C407+C408</f>
        <v>72000</v>
      </c>
      <c r="D406" s="7">
        <f t="shared" si="38"/>
        <v>-53100</v>
      </c>
      <c r="E406" s="18">
        <f t="shared" si="41"/>
        <v>-73.75</v>
      </c>
      <c r="F406"/>
      <c r="G406"/>
      <c r="H406"/>
      <c r="I406"/>
      <c r="J406"/>
      <c r="K406"/>
      <c r="L406"/>
    </row>
    <row r="407" spans="1:12" s="27" customFormat="1" x14ac:dyDescent="0.25">
      <c r="A407" s="8" t="s">
        <v>270</v>
      </c>
      <c r="B407" s="10">
        <v>18900</v>
      </c>
      <c r="C407" s="10">
        <v>16200</v>
      </c>
      <c r="D407" s="9">
        <f t="shared" si="38"/>
        <v>2700</v>
      </c>
      <c r="E407" s="19">
        <f t="shared" si="41"/>
        <v>16.666666666666664</v>
      </c>
      <c r="F407"/>
      <c r="G407"/>
      <c r="H407"/>
      <c r="I407"/>
      <c r="J407"/>
      <c r="K407"/>
      <c r="L407"/>
    </row>
    <row r="408" spans="1:12" s="27" customFormat="1" x14ac:dyDescent="0.25">
      <c r="A408" s="8" t="s">
        <v>271</v>
      </c>
      <c r="B408" s="10">
        <v>0</v>
      </c>
      <c r="C408" s="10">
        <v>55800</v>
      </c>
      <c r="D408" s="9">
        <f t="shared" si="38"/>
        <v>-55800</v>
      </c>
      <c r="E408" s="19">
        <f t="shared" si="41"/>
        <v>-100</v>
      </c>
      <c r="F408"/>
      <c r="G408"/>
      <c r="H408"/>
      <c r="I408"/>
      <c r="J408"/>
      <c r="K408"/>
      <c r="L408"/>
    </row>
    <row r="409" spans="1:12" s="27" customFormat="1" x14ac:dyDescent="0.25">
      <c r="A409" s="2" t="s">
        <v>302</v>
      </c>
      <c r="B409" s="3">
        <v>18900</v>
      </c>
      <c r="C409" s="3">
        <f>+C406</f>
        <v>72000</v>
      </c>
      <c r="D409" s="3">
        <f t="shared" si="38"/>
        <v>-53100</v>
      </c>
      <c r="E409" s="21">
        <f t="shared" si="41"/>
        <v>-73.75</v>
      </c>
      <c r="F409"/>
      <c r="G409"/>
      <c r="H409"/>
      <c r="I409"/>
      <c r="J409"/>
      <c r="K409"/>
      <c r="L409"/>
    </row>
    <row r="410" spans="1:12" s="27" customFormat="1" x14ac:dyDescent="0.25">
      <c r="A410" s="1" t="s">
        <v>303</v>
      </c>
      <c r="B410" s="6">
        <v>5367165.28</v>
      </c>
      <c r="C410" s="6">
        <f>SUM(C411:C413)</f>
        <v>5361218.8499999996</v>
      </c>
      <c r="D410" s="7">
        <f t="shared" si="38"/>
        <v>5946.4300000006333</v>
      </c>
      <c r="E410" s="18">
        <f t="shared" si="41"/>
        <v>0.11091563628298132</v>
      </c>
      <c r="F410"/>
      <c r="G410"/>
      <c r="H410"/>
      <c r="I410"/>
      <c r="J410"/>
      <c r="K410"/>
      <c r="L410"/>
    </row>
    <row r="411" spans="1:12" s="27" customFormat="1" hidden="1" x14ac:dyDescent="0.25">
      <c r="A411" s="8" t="s">
        <v>272</v>
      </c>
      <c r="B411" s="10"/>
      <c r="C411" s="10">
        <v>0</v>
      </c>
      <c r="D411" s="9">
        <f t="shared" si="38"/>
        <v>0</v>
      </c>
      <c r="E411" s="19"/>
      <c r="F411"/>
      <c r="G411"/>
      <c r="H411"/>
      <c r="I411"/>
      <c r="J411"/>
      <c r="K411"/>
      <c r="L411"/>
    </row>
    <row r="412" spans="1:12" s="27" customFormat="1" x14ac:dyDescent="0.25">
      <c r="A412" s="8" t="s">
        <v>363</v>
      </c>
      <c r="B412" s="10">
        <v>5367165.28</v>
      </c>
      <c r="C412" s="10">
        <v>5361218.8499999996</v>
      </c>
      <c r="D412" s="9">
        <f t="shared" si="38"/>
        <v>5946.4300000006333</v>
      </c>
      <c r="E412" s="19">
        <f>D412/C412*100</f>
        <v>0.11091563628298132</v>
      </c>
      <c r="F412"/>
      <c r="G412"/>
      <c r="H412"/>
      <c r="I412"/>
      <c r="J412"/>
      <c r="K412"/>
      <c r="L412"/>
    </row>
    <row r="413" spans="1:12" s="27" customFormat="1" hidden="1" x14ac:dyDescent="0.25">
      <c r="A413" s="8" t="s">
        <v>364</v>
      </c>
      <c r="B413" s="10"/>
      <c r="C413" s="10">
        <v>0</v>
      </c>
      <c r="D413" s="10">
        <f t="shared" si="38"/>
        <v>0</v>
      </c>
      <c r="E413" s="19"/>
      <c r="F413"/>
      <c r="G413"/>
      <c r="H413"/>
      <c r="I413"/>
      <c r="J413"/>
      <c r="K413"/>
      <c r="L413"/>
    </row>
    <row r="414" spans="1:12" s="27" customFormat="1" x14ac:dyDescent="0.25">
      <c r="A414" s="2" t="s">
        <v>304</v>
      </c>
      <c r="B414" s="3">
        <v>5367165.28</v>
      </c>
      <c r="C414" s="3">
        <f>+C410</f>
        <v>5361218.8499999996</v>
      </c>
      <c r="D414" s="3">
        <f t="shared" si="38"/>
        <v>5946.4300000006333</v>
      </c>
      <c r="E414" s="21">
        <f>D414/C414*100</f>
        <v>0.11091563628298132</v>
      </c>
      <c r="F414"/>
      <c r="G414"/>
      <c r="H414"/>
      <c r="I414"/>
      <c r="J414"/>
      <c r="K414"/>
      <c r="L414"/>
    </row>
    <row r="415" spans="1:12" s="27" customFormat="1" x14ac:dyDescent="0.25">
      <c r="A415" s="5" t="s">
        <v>305</v>
      </c>
      <c r="B415" s="11">
        <f>B409+B414</f>
        <v>5386065.2800000003</v>
      </c>
      <c r="C415" s="11">
        <f>+C414+C409</f>
        <v>5433218.8499999996</v>
      </c>
      <c r="D415" s="11">
        <f t="shared" si="38"/>
        <v>-47153.569999999367</v>
      </c>
      <c r="E415" s="22">
        <f>D415/C415*100</f>
        <v>-0.86787540317834566</v>
      </c>
      <c r="F415"/>
      <c r="G415"/>
      <c r="H415"/>
      <c r="I415"/>
      <c r="J415"/>
      <c r="K415"/>
      <c r="L415"/>
    </row>
    <row r="416" spans="1:12" s="27" customFormat="1" ht="23.25" customHeight="1" x14ac:dyDescent="0.25">
      <c r="A416" s="12" t="s">
        <v>306</v>
      </c>
      <c r="B416" s="13">
        <f>B220+B405+B415</f>
        <v>373705316.35999995</v>
      </c>
      <c r="C416" s="13">
        <f>+C415+C405+C220</f>
        <v>362271625.78999996</v>
      </c>
      <c r="D416" s="13">
        <f>B416-C416</f>
        <v>11433690.569999993</v>
      </c>
      <c r="E416" s="23">
        <f>D416/C416*100</f>
        <v>3.156109878897285</v>
      </c>
      <c r="F416"/>
      <c r="G416"/>
      <c r="H416"/>
      <c r="I416"/>
      <c r="J416"/>
      <c r="K416"/>
      <c r="L416"/>
    </row>
    <row r="417" spans="2:12" x14ac:dyDescent="0.25">
      <c r="F417"/>
      <c r="G417"/>
      <c r="H417"/>
      <c r="I417"/>
      <c r="J417"/>
      <c r="K417"/>
      <c r="L417"/>
    </row>
    <row r="418" spans="2:12" x14ac:dyDescent="0.25">
      <c r="D418" s="33"/>
      <c r="F418"/>
      <c r="G418"/>
      <c r="H418"/>
      <c r="I418"/>
      <c r="J418"/>
      <c r="K418"/>
      <c r="L418"/>
    </row>
    <row r="419" spans="2:12" x14ac:dyDescent="0.25">
      <c r="B419"/>
      <c r="C419"/>
      <c r="F419"/>
      <c r="G419"/>
      <c r="H419"/>
      <c r="I419"/>
      <c r="J419"/>
      <c r="K419"/>
      <c r="L419"/>
    </row>
    <row r="420" spans="2:12" x14ac:dyDescent="0.25">
      <c r="F420"/>
      <c r="G420"/>
      <c r="H420"/>
      <c r="I420"/>
      <c r="J420"/>
      <c r="K420"/>
      <c r="L420"/>
    </row>
  </sheetData>
  <mergeCells count="1">
    <mergeCell ref="A1:E1"/>
  </mergeCells>
  <pageMargins left="0.25" right="0.25" top="0.75" bottom="0.75" header="0.3" footer="0.3"/>
  <pageSetup paperSize="9" fitToHeight="0" orientation="portrait" r:id="rId1"/>
  <ignoredErrors>
    <ignoredError sqref="E256 E374:E384 D40:E67 D69:E83 D126:E127 D195:E208 E257:E303 E319:E330 E331:E342 E396:E397 D85:E86 D84 D88:E114 D87 D116:E123 D115 D210:E216 D209 E245:E254 D244 E344:E372 E390:E393 E387:E388 E399:E400 E403:E416 E305:E309 E311:E317 D129:E193 D128 D310 D311:D317 D304 D305:D309 D401 D402 D403:D416 D398 D399:D400 D386 D387:D388 D389 D390:D394 D343 D344:D372 D245:D254 D395 D396:D397 D331:D342 D319:D330 D257:D303 D374:D384 D256 C255 C304 C386 C374:C384 C257:C303 C343 C319:C330 C331:C342 C398 C396:C397 C395 C245:C254 C344:C372 C390:C394 C389 C387:C388 C401 C399:C400 C403:C416 C402 C310 C305:C309 C318 C311:C317 E125 D385 E385 C385 D219:E243 D217:D2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2017-08-16T09:49:39Z</dcterms:created>
  <dcterms:modified xsi:type="dcterms:W3CDTF">2024-07-03T13:49:03Z</dcterms:modified>
</cp:coreProperties>
</file>