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24226"/>
  <xr:revisionPtr revIDLastSave="0" documentId="13_ncr:1_{2F19C8B8-4B39-4A24-BD72-65B0739395A0}" xr6:coauthVersionLast="47" xr6:coauthVersionMax="47" xr10:uidLastSave="{00000000-0000-0000-0000-000000000000}"/>
  <bookViews>
    <workbookView xWindow="1860" yWindow="1860" windowWidth="12960" windowHeight="11295" xr2:uid="{00000000-000D-0000-FFFF-FFFF00000000}"/>
  </bookViews>
  <sheets>
    <sheet name="Cuadro 4 - 2022-2023" sheetId="6" r:id="rId1"/>
    <sheet name="Datos 2023" sheetId="8" r:id="rId2"/>
    <sheet name="Datos 2022" sheetId="7" r:id="rId3"/>
    <sheet name="2021-2022" sheetId="5" r:id="rId4"/>
  </sheets>
  <definedNames>
    <definedName name="_xlnm._FilterDatabase" localSheetId="3" hidden="1">'2021-2022'!$A$2:$E$266</definedName>
    <definedName name="_xlnm._FilterDatabase" localSheetId="0" hidden="1">'Cuadro 4 - 2022-2023'!$A$2:$E$279</definedName>
    <definedName name="_xlnm.Print_Titles" localSheetId="3">'2021-2022'!$2:$3</definedName>
    <definedName name="_xlnm.Print_Titles" localSheetId="0">'Cuadro 4 - 2022-2023'!$2:$3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6" l="1"/>
  <c r="E51" i="6"/>
  <c r="E52" i="6"/>
  <c r="E88" i="6"/>
  <c r="E87" i="6"/>
  <c r="E81" i="6"/>
  <c r="E80" i="6"/>
  <c r="E79" i="6"/>
  <c r="E78" i="6"/>
  <c r="E77" i="6"/>
  <c r="E76" i="6"/>
  <c r="E75" i="6"/>
  <c r="E74" i="6"/>
  <c r="E234" i="6"/>
  <c r="E235" i="6"/>
  <c r="E231" i="6"/>
  <c r="E232" i="6"/>
  <c r="E233" i="6"/>
  <c r="D228" i="6"/>
  <c r="E228" i="6" s="1"/>
  <c r="E42" i="6"/>
  <c r="E39" i="6"/>
  <c r="E17" i="6"/>
  <c r="E18" i="6"/>
  <c r="B187" i="6"/>
  <c r="B250" i="6"/>
  <c r="D252" i="6"/>
  <c r="C229" i="6" l="1"/>
  <c r="B224" i="6"/>
  <c r="B206" i="6"/>
  <c r="B205" i="6" s="1"/>
  <c r="D208" i="6"/>
  <c r="B189" i="6"/>
  <c r="D189" i="6" s="1"/>
  <c r="E189" i="6" s="1"/>
  <c r="C185" i="6"/>
  <c r="B185" i="6"/>
  <c r="B176" i="6" s="1"/>
  <c r="D186" i="6"/>
  <c r="B152" i="6"/>
  <c r="B149" i="6"/>
  <c r="B140" i="6"/>
  <c r="B136" i="6" s="1"/>
  <c r="B113" i="6"/>
  <c r="D120" i="6"/>
  <c r="D119" i="6"/>
  <c r="D118" i="6"/>
  <c r="D117" i="6"/>
  <c r="D105" i="6"/>
  <c r="B104" i="6"/>
  <c r="D104" i="6" s="1"/>
  <c r="B74" i="6"/>
  <c r="D88" i="6"/>
  <c r="D87" i="6"/>
  <c r="D86" i="6"/>
  <c r="D85" i="6"/>
  <c r="D84" i="6"/>
  <c r="D83" i="6"/>
  <c r="D82" i="6"/>
  <c r="B26" i="6"/>
  <c r="D26" i="6" s="1"/>
  <c r="E26" i="6" s="1"/>
  <c r="B24" i="6"/>
  <c r="D24" i="6" s="1"/>
  <c r="E24" i="6" s="1"/>
  <c r="B19" i="6"/>
  <c r="D19" i="6" s="1"/>
  <c r="E19" i="6" s="1"/>
  <c r="B6" i="6"/>
  <c r="B30" i="6"/>
  <c r="B29" i="6" s="1"/>
  <c r="B46" i="6"/>
  <c r="B61" i="6"/>
  <c r="B65" i="6"/>
  <c r="B69" i="6"/>
  <c r="D69" i="6" s="1"/>
  <c r="E69" i="6" s="1"/>
  <c r="C78" i="6"/>
  <c r="D78" i="6" s="1"/>
  <c r="B90" i="6"/>
  <c r="B89" i="6" s="1"/>
  <c r="B97" i="6"/>
  <c r="B121" i="6"/>
  <c r="D121" i="6" s="1"/>
  <c r="E121" i="6" s="1"/>
  <c r="B128" i="6"/>
  <c r="B132" i="6"/>
  <c r="B131" i="6" s="1"/>
  <c r="B157" i="6"/>
  <c r="B156" i="6" s="1"/>
  <c r="B159" i="6"/>
  <c r="B169" i="6"/>
  <c r="B168" i="6" s="1"/>
  <c r="B188" i="6"/>
  <c r="B209" i="6"/>
  <c r="B234" i="6"/>
  <c r="B233" i="6" s="1"/>
  <c r="D233" i="6" s="1"/>
  <c r="C224" i="6"/>
  <c r="B229" i="6"/>
  <c r="L170" i="7"/>
  <c r="B246" i="6"/>
  <c r="B243" i="6"/>
  <c r="B253" i="6"/>
  <c r="B257" i="6"/>
  <c r="B262" i="6"/>
  <c r="B276" i="6"/>
  <c r="B273" i="6" s="1"/>
  <c r="B272" i="6" s="1"/>
  <c r="C246" i="6"/>
  <c r="C243" i="6"/>
  <c r="C257" i="6"/>
  <c r="C253" i="6"/>
  <c r="B237" i="6"/>
  <c r="B236" i="6" s="1"/>
  <c r="C237" i="6"/>
  <c r="C236" i="6" s="1"/>
  <c r="C75" i="6"/>
  <c r="C107" i="6"/>
  <c r="C55" i="6"/>
  <c r="D278" i="6"/>
  <c r="E278" i="6" s="1"/>
  <c r="D277" i="6"/>
  <c r="D275" i="6"/>
  <c r="D271" i="6"/>
  <c r="D270" i="6"/>
  <c r="D269" i="6"/>
  <c r="D267" i="6"/>
  <c r="D266" i="6"/>
  <c r="D264" i="6"/>
  <c r="E264" i="6" s="1"/>
  <c r="D263" i="6"/>
  <c r="E263" i="6" s="1"/>
  <c r="D259" i="6"/>
  <c r="E259" i="6" s="1"/>
  <c r="D258" i="6"/>
  <c r="D256" i="6"/>
  <c r="E256" i="6" s="1"/>
  <c r="D255" i="6"/>
  <c r="E255" i="6" s="1"/>
  <c r="D254" i="6"/>
  <c r="E254" i="6" s="1"/>
  <c r="D251" i="6"/>
  <c r="D250" i="6"/>
  <c r="D248" i="6"/>
  <c r="E248" i="6" s="1"/>
  <c r="D247" i="6"/>
  <c r="D245" i="6"/>
  <c r="E245" i="6" s="1"/>
  <c r="D244" i="6"/>
  <c r="E244" i="6" s="1"/>
  <c r="D241" i="6"/>
  <c r="E241" i="6" s="1"/>
  <c r="D240" i="6"/>
  <c r="E240" i="6" s="1"/>
  <c r="D239" i="6"/>
  <c r="E239" i="6" s="1"/>
  <c r="D238" i="6"/>
  <c r="D235" i="6"/>
  <c r="D232" i="6"/>
  <c r="D231" i="6"/>
  <c r="D230" i="6"/>
  <c r="E230" i="6" s="1"/>
  <c r="D227" i="6"/>
  <c r="E227" i="6" s="1"/>
  <c r="D226" i="6"/>
  <c r="E226" i="6" s="1"/>
  <c r="D225" i="6"/>
  <c r="E225" i="6" s="1"/>
  <c r="D220" i="6"/>
  <c r="C219" i="6"/>
  <c r="B219" i="6"/>
  <c r="D218" i="6"/>
  <c r="C217" i="6"/>
  <c r="B217" i="6"/>
  <c r="D216" i="6"/>
  <c r="C215" i="6"/>
  <c r="B215" i="6"/>
  <c r="D213" i="6"/>
  <c r="E213" i="6" s="1"/>
  <c r="D212" i="6"/>
  <c r="E212" i="6" s="1"/>
  <c r="D211" i="6"/>
  <c r="E211" i="6" s="1"/>
  <c r="D210" i="6"/>
  <c r="E210" i="6" s="1"/>
  <c r="D207" i="6"/>
  <c r="E207" i="6" s="1"/>
  <c r="D204" i="6"/>
  <c r="E204" i="6" s="1"/>
  <c r="D203" i="6"/>
  <c r="E203" i="6" s="1"/>
  <c r="D202" i="6"/>
  <c r="E202" i="6" s="1"/>
  <c r="D201" i="6"/>
  <c r="E201" i="6" s="1"/>
  <c r="D200" i="6"/>
  <c r="E200" i="6" s="1"/>
  <c r="D199" i="6"/>
  <c r="E199" i="6" s="1"/>
  <c r="D198" i="6"/>
  <c r="E198" i="6" s="1"/>
  <c r="D197" i="6"/>
  <c r="E197" i="6" s="1"/>
  <c r="D196" i="6"/>
  <c r="E196" i="6" s="1"/>
  <c r="D195" i="6"/>
  <c r="E195" i="6" s="1"/>
  <c r="D193" i="6"/>
  <c r="D192" i="6"/>
  <c r="D191" i="6"/>
  <c r="E191" i="6" s="1"/>
  <c r="D190" i="6"/>
  <c r="E190" i="6" s="1"/>
  <c r="D184" i="6"/>
  <c r="E184" i="6" s="1"/>
  <c r="D183" i="6"/>
  <c r="E183" i="6" s="1"/>
  <c r="D182" i="6"/>
  <c r="E182" i="6" s="1"/>
  <c r="D181" i="6"/>
  <c r="E181" i="6" s="1"/>
  <c r="D179" i="6"/>
  <c r="E179" i="6" s="1"/>
  <c r="D178" i="6"/>
  <c r="E178" i="6" s="1"/>
  <c r="D175" i="6"/>
  <c r="D174" i="6"/>
  <c r="D173" i="6"/>
  <c r="E173" i="6" s="1"/>
  <c r="D172" i="6"/>
  <c r="E172" i="6" s="1"/>
  <c r="D171" i="6"/>
  <c r="E171" i="6" s="1"/>
  <c r="D170" i="6"/>
  <c r="E170" i="6" s="1"/>
  <c r="D167" i="6"/>
  <c r="E167" i="6" s="1"/>
  <c r="D166" i="6"/>
  <c r="D165" i="6"/>
  <c r="D163" i="6"/>
  <c r="D162" i="6"/>
  <c r="D161" i="6"/>
  <c r="E161" i="6" s="1"/>
  <c r="D160" i="6"/>
  <c r="E160" i="6" s="1"/>
  <c r="D158" i="6"/>
  <c r="E158" i="6" s="1"/>
  <c r="D154" i="6"/>
  <c r="D153" i="6"/>
  <c r="D151" i="6"/>
  <c r="E151" i="6" s="1"/>
  <c r="D150" i="6"/>
  <c r="E150" i="6" s="1"/>
  <c r="D145" i="6"/>
  <c r="E145" i="6" s="1"/>
  <c r="D144" i="6"/>
  <c r="E144" i="6" s="1"/>
  <c r="D143" i="6"/>
  <c r="E143" i="6" s="1"/>
  <c r="D142" i="6"/>
  <c r="E142" i="6" s="1"/>
  <c r="D141" i="6"/>
  <c r="E141" i="6" s="1"/>
  <c r="D140" i="6"/>
  <c r="E140" i="6" s="1"/>
  <c r="D139" i="6"/>
  <c r="E139" i="6" s="1"/>
  <c r="D138" i="6"/>
  <c r="D137" i="6"/>
  <c r="E137" i="6" s="1"/>
  <c r="D135" i="6"/>
  <c r="D134" i="6"/>
  <c r="E134" i="6" s="1"/>
  <c r="D133" i="6"/>
  <c r="E133" i="6" s="1"/>
  <c r="D130" i="6"/>
  <c r="E130" i="6" s="1"/>
  <c r="D129" i="6"/>
  <c r="E129" i="6" s="1"/>
  <c r="D127" i="6"/>
  <c r="E127" i="6" s="1"/>
  <c r="D126" i="6"/>
  <c r="E126" i="6" s="1"/>
  <c r="D125" i="6"/>
  <c r="D124" i="6"/>
  <c r="E124" i="6" s="1"/>
  <c r="D123" i="6"/>
  <c r="E123" i="6" s="1"/>
  <c r="D122" i="6"/>
  <c r="D116" i="6"/>
  <c r="D115" i="6"/>
  <c r="E115" i="6" s="1"/>
  <c r="D114" i="6"/>
  <c r="E114" i="6" s="1"/>
  <c r="D111" i="6"/>
  <c r="E111" i="6" s="1"/>
  <c r="D110" i="6"/>
  <c r="E110" i="6" s="1"/>
  <c r="D109" i="6"/>
  <c r="D108" i="6"/>
  <c r="B107" i="6"/>
  <c r="D106" i="6"/>
  <c r="D102" i="6"/>
  <c r="E102" i="6" s="1"/>
  <c r="D101" i="6"/>
  <c r="D99" i="6"/>
  <c r="D98" i="6"/>
  <c r="D96" i="6"/>
  <c r="E96" i="6" s="1"/>
  <c r="D95" i="6"/>
  <c r="E95" i="6" s="1"/>
  <c r="D94" i="6"/>
  <c r="E94" i="6" s="1"/>
  <c r="D93" i="6"/>
  <c r="E93" i="6" s="1"/>
  <c r="D92" i="6"/>
  <c r="E92" i="6" s="1"/>
  <c r="D91" i="6"/>
  <c r="D81" i="6"/>
  <c r="D80" i="6"/>
  <c r="D79" i="6"/>
  <c r="D77" i="6"/>
  <c r="D76" i="6"/>
  <c r="B75" i="6"/>
  <c r="D72" i="6"/>
  <c r="E72" i="6" s="1"/>
  <c r="D71" i="6"/>
  <c r="E71" i="6" s="1"/>
  <c r="D70" i="6"/>
  <c r="E70" i="6" s="1"/>
  <c r="D68" i="6"/>
  <c r="D67" i="6"/>
  <c r="E67" i="6" s="1"/>
  <c r="D66" i="6"/>
  <c r="E66" i="6" s="1"/>
  <c r="D63" i="6"/>
  <c r="E63" i="6" s="1"/>
  <c r="D62" i="6"/>
  <c r="E62" i="6" s="1"/>
  <c r="D58" i="6"/>
  <c r="E58" i="6" s="1"/>
  <c r="D57" i="6"/>
  <c r="E57" i="6" s="1"/>
  <c r="D56" i="6"/>
  <c r="D54" i="6"/>
  <c r="D53" i="6"/>
  <c r="D52" i="6"/>
  <c r="D51" i="6"/>
  <c r="D50" i="6"/>
  <c r="E50" i="6" s="1"/>
  <c r="D49" i="6"/>
  <c r="E49" i="6" s="1"/>
  <c r="D48" i="6"/>
  <c r="E48" i="6" s="1"/>
  <c r="D45" i="6"/>
  <c r="E45" i="6" s="1"/>
  <c r="D44" i="6"/>
  <c r="E44" i="6" s="1"/>
  <c r="D43" i="6"/>
  <c r="E43" i="6" s="1"/>
  <c r="D42" i="6"/>
  <c r="D41" i="6"/>
  <c r="E41" i="6" s="1"/>
  <c r="D40" i="6"/>
  <c r="D39" i="6"/>
  <c r="D38" i="6"/>
  <c r="E38" i="6" s="1"/>
  <c r="D37" i="6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28" i="6"/>
  <c r="E28" i="6" s="1"/>
  <c r="D27" i="6"/>
  <c r="E27" i="6" s="1"/>
  <c r="D25" i="6"/>
  <c r="E25" i="6" s="1"/>
  <c r="D23" i="6"/>
  <c r="E23" i="6" s="1"/>
  <c r="D22" i="6"/>
  <c r="D21" i="6"/>
  <c r="E21" i="6" s="1"/>
  <c r="D20" i="6"/>
  <c r="E20" i="6" s="1"/>
  <c r="D18" i="6"/>
  <c r="D17" i="6"/>
  <c r="D16" i="6"/>
  <c r="E16" i="6" s="1"/>
  <c r="D15" i="6"/>
  <c r="D14" i="6"/>
  <c r="E14" i="6" s="1"/>
  <c r="D13" i="6"/>
  <c r="E13" i="6" s="1"/>
  <c r="D12" i="6"/>
  <c r="E12" i="6" s="1"/>
  <c r="D11" i="6"/>
  <c r="D10" i="6"/>
  <c r="E10" i="6" s="1"/>
  <c r="D9" i="6"/>
  <c r="E9" i="6" s="1"/>
  <c r="D8" i="6"/>
  <c r="E8" i="6" s="1"/>
  <c r="D7" i="6"/>
  <c r="E7" i="6" s="1"/>
  <c r="B205" i="5"/>
  <c r="B203" i="5"/>
  <c r="B201" i="5"/>
  <c r="B99" i="5"/>
  <c r="B75" i="5"/>
  <c r="B55" i="5"/>
  <c r="C263" i="5"/>
  <c r="C262" i="5" s="1"/>
  <c r="C260" i="5"/>
  <c r="C255" i="5"/>
  <c r="C254" i="5" s="1"/>
  <c r="C252" i="5"/>
  <c r="C251" i="5" s="1"/>
  <c r="C248" i="5"/>
  <c r="C247" i="5" s="1"/>
  <c r="C243" i="5"/>
  <c r="C239" i="5"/>
  <c r="C237" i="5"/>
  <c r="C233" i="5"/>
  <c r="C230" i="5"/>
  <c r="C227" i="5"/>
  <c r="C224" i="5"/>
  <c r="C221" i="5"/>
  <c r="C220" i="5" s="1"/>
  <c r="C218" i="5"/>
  <c r="C210" i="5"/>
  <c r="C205" i="5"/>
  <c r="C203" i="5"/>
  <c r="C201" i="5"/>
  <c r="C198" i="5"/>
  <c r="C196" i="5"/>
  <c r="C193" i="5"/>
  <c r="C192" i="5" s="1"/>
  <c r="C190" i="5"/>
  <c r="C188" i="5"/>
  <c r="C186" i="5"/>
  <c r="C184" i="5"/>
  <c r="C181" i="5"/>
  <c r="C176" i="5"/>
  <c r="C172" i="5"/>
  <c r="C169" i="5" s="1"/>
  <c r="C170" i="5"/>
  <c r="C167" i="5"/>
  <c r="C166" i="5" s="1"/>
  <c r="C163" i="5"/>
  <c r="C161" i="5"/>
  <c r="C158" i="5"/>
  <c r="C154" i="5"/>
  <c r="C153" i="5" s="1"/>
  <c r="C151" i="5"/>
  <c r="C149" i="5"/>
  <c r="C146" i="5"/>
  <c r="C145" i="5" s="1"/>
  <c r="C141" i="5"/>
  <c r="C138" i="5"/>
  <c r="C133" i="5"/>
  <c r="C129" i="5"/>
  <c r="C126" i="5"/>
  <c r="C121" i="5"/>
  <c r="C120" i="5" s="1"/>
  <c r="C118" i="5"/>
  <c r="C117" i="5" s="1"/>
  <c r="C109" i="5"/>
  <c r="C105" i="5"/>
  <c r="C102" i="5"/>
  <c r="C99" i="5"/>
  <c r="C97" i="5"/>
  <c r="C93" i="5"/>
  <c r="C91" i="5"/>
  <c r="C83" i="5"/>
  <c r="C82" i="5" s="1"/>
  <c r="C78" i="5"/>
  <c r="C75" i="5"/>
  <c r="C69" i="5"/>
  <c r="C65" i="5"/>
  <c r="C62" i="5"/>
  <c r="C61" i="5" s="1"/>
  <c r="C57" i="5"/>
  <c r="C55" i="5"/>
  <c r="C53" i="5"/>
  <c r="C51" i="5"/>
  <c r="C49" i="5"/>
  <c r="C47" i="5"/>
  <c r="C30" i="5"/>
  <c r="C29" i="5" s="1"/>
  <c r="C26" i="5"/>
  <c r="C24" i="5"/>
  <c r="C19" i="5"/>
  <c r="C6" i="5"/>
  <c r="D98" i="5"/>
  <c r="B260" i="6" l="1"/>
  <c r="B261" i="6"/>
  <c r="D261" i="6" s="1"/>
  <c r="E261" i="6" s="1"/>
  <c r="B223" i="6"/>
  <c r="D223" i="6" s="1"/>
  <c r="E223" i="6" s="1"/>
  <c r="B242" i="6"/>
  <c r="D185" i="6"/>
  <c r="B148" i="6"/>
  <c r="D148" i="6" s="1"/>
  <c r="E148" i="6" s="1"/>
  <c r="D152" i="6"/>
  <c r="B103" i="6"/>
  <c r="D103" i="6" s="1"/>
  <c r="E103" i="6" s="1"/>
  <c r="D229" i="6"/>
  <c r="E229" i="6" s="1"/>
  <c r="D132" i="6"/>
  <c r="E132" i="6" s="1"/>
  <c r="B155" i="6"/>
  <c r="D90" i="6"/>
  <c r="E90" i="6" s="1"/>
  <c r="C74" i="6"/>
  <c r="D74" i="6" s="1"/>
  <c r="B64" i="6"/>
  <c r="D64" i="6" s="1"/>
  <c r="E64" i="6" s="1"/>
  <c r="D30" i="6"/>
  <c r="E30" i="6" s="1"/>
  <c r="B5" i="6"/>
  <c r="C242" i="6"/>
  <c r="D246" i="6"/>
  <c r="E246" i="6" s="1"/>
  <c r="B249" i="6"/>
  <c r="D262" i="6"/>
  <c r="E262" i="6" s="1"/>
  <c r="D243" i="6"/>
  <c r="E243" i="6" s="1"/>
  <c r="C249" i="6"/>
  <c r="D253" i="6"/>
  <c r="E253" i="6" s="1"/>
  <c r="D55" i="6"/>
  <c r="D209" i="6"/>
  <c r="E209" i="6" s="1"/>
  <c r="C5" i="6"/>
  <c r="D75" i="6"/>
  <c r="D107" i="6"/>
  <c r="D217" i="6"/>
  <c r="D236" i="6"/>
  <c r="E236" i="6" s="1"/>
  <c r="D205" i="6"/>
  <c r="E205" i="6" s="1"/>
  <c r="C148" i="5"/>
  <c r="C223" i="5"/>
  <c r="D128" i="6"/>
  <c r="E128" i="6" s="1"/>
  <c r="D168" i="6"/>
  <c r="E168" i="6" s="1"/>
  <c r="D268" i="6"/>
  <c r="D89" i="6"/>
  <c r="E89" i="6" s="1"/>
  <c r="D180" i="6"/>
  <c r="E180" i="6" s="1"/>
  <c r="D219" i="6"/>
  <c r="D215" i="6"/>
  <c r="D149" i="6"/>
  <c r="E149" i="6" s="1"/>
  <c r="D237" i="6"/>
  <c r="E237" i="6" s="1"/>
  <c r="C104" i="5"/>
  <c r="D265" i="6"/>
  <c r="C46" i="6"/>
  <c r="D46" i="6" s="1"/>
  <c r="E46" i="6" s="1"/>
  <c r="D131" i="6"/>
  <c r="E131" i="6" s="1"/>
  <c r="D164" i="6"/>
  <c r="D188" i="6"/>
  <c r="E188" i="6" s="1"/>
  <c r="D97" i="6"/>
  <c r="E97" i="6" s="1"/>
  <c r="D156" i="6"/>
  <c r="E156" i="6" s="1"/>
  <c r="D47" i="6"/>
  <c r="E47" i="6" s="1"/>
  <c r="D6" i="6"/>
  <c r="E6" i="6" s="1"/>
  <c r="D194" i="6"/>
  <c r="E194" i="6" s="1"/>
  <c r="D234" i="6"/>
  <c r="C137" i="5"/>
  <c r="D100" i="6"/>
  <c r="E100" i="6" s="1"/>
  <c r="D169" i="6"/>
  <c r="E169" i="6" s="1"/>
  <c r="D224" i="6"/>
  <c r="E224" i="6" s="1"/>
  <c r="D276" i="6"/>
  <c r="E276" i="6" s="1"/>
  <c r="D157" i="6"/>
  <c r="E157" i="6" s="1"/>
  <c r="C214" i="6"/>
  <c r="D214" i="6" s="1"/>
  <c r="D274" i="6"/>
  <c r="D65" i="6"/>
  <c r="E65" i="6" s="1"/>
  <c r="C157" i="5"/>
  <c r="C29" i="6"/>
  <c r="D29" i="6" s="1"/>
  <c r="E29" i="6" s="1"/>
  <c r="D61" i="6"/>
  <c r="E61" i="6" s="1"/>
  <c r="D136" i="6"/>
  <c r="E136" i="6" s="1"/>
  <c r="D159" i="6"/>
  <c r="E159" i="6" s="1"/>
  <c r="C5" i="5"/>
  <c r="C90" i="5"/>
  <c r="C195" i="5"/>
  <c r="C236" i="5"/>
  <c r="C125" i="5"/>
  <c r="C200" i="5"/>
  <c r="C74" i="5"/>
  <c r="C209" i="5"/>
  <c r="C64" i="5"/>
  <c r="C165" i="5"/>
  <c r="C175" i="5"/>
  <c r="C259" i="5"/>
  <c r="C258" i="5" s="1"/>
  <c r="C46" i="5"/>
  <c r="C96" i="5"/>
  <c r="C229" i="5"/>
  <c r="C246" i="5"/>
  <c r="D227" i="5"/>
  <c r="E227" i="5" s="1"/>
  <c r="D228" i="5"/>
  <c r="E228" i="5" s="1"/>
  <c r="D218" i="5"/>
  <c r="E218" i="5" s="1"/>
  <c r="D219" i="5"/>
  <c r="E219" i="5" s="1"/>
  <c r="D198" i="5"/>
  <c r="E198" i="5" s="1"/>
  <c r="D199" i="5"/>
  <c r="E199" i="5" s="1"/>
  <c r="D191" i="5"/>
  <c r="E191" i="5" s="1"/>
  <c r="D189" i="5"/>
  <c r="E189" i="5" s="1"/>
  <c r="D190" i="5"/>
  <c r="E190" i="5" s="1"/>
  <c r="D188" i="5"/>
  <c r="E188" i="5" s="1"/>
  <c r="D186" i="5"/>
  <c r="E186" i="5" s="1"/>
  <c r="D187" i="5"/>
  <c r="E187" i="5" s="1"/>
  <c r="D184" i="5"/>
  <c r="E184" i="5" s="1"/>
  <c r="D185" i="5"/>
  <c r="E185" i="5" s="1"/>
  <c r="B4" i="6" l="1"/>
  <c r="D5" i="6"/>
  <c r="E5" i="6" s="1"/>
  <c r="D249" i="6"/>
  <c r="E249" i="6" s="1"/>
  <c r="D242" i="6"/>
  <c r="E242" i="6" s="1"/>
  <c r="C144" i="5"/>
  <c r="D177" i="6"/>
  <c r="E177" i="6" s="1"/>
  <c r="D176" i="6"/>
  <c r="C4" i="5"/>
  <c r="D4" i="5" s="1"/>
  <c r="E4" i="5" s="1"/>
  <c r="D260" i="6"/>
  <c r="E260" i="6" s="1"/>
  <c r="D187" i="6"/>
  <c r="E187" i="6" s="1"/>
  <c r="D155" i="6"/>
  <c r="E155" i="6" s="1"/>
  <c r="C73" i="5"/>
  <c r="C4" i="6"/>
  <c r="C279" i="6" s="1"/>
  <c r="C174" i="5"/>
  <c r="D116" i="5"/>
  <c r="E116" i="5" s="1"/>
  <c r="D91" i="5"/>
  <c r="D92" i="5"/>
  <c r="D44" i="5"/>
  <c r="E44" i="5" s="1"/>
  <c r="D43" i="5"/>
  <c r="E43" i="5" s="1"/>
  <c r="D40" i="5"/>
  <c r="D18" i="5"/>
  <c r="D273" i="6" l="1"/>
  <c r="E273" i="6" s="1"/>
  <c r="D272" i="6"/>
  <c r="E272" i="6" s="1"/>
  <c r="D4" i="6"/>
  <c r="E4" i="6" s="1"/>
  <c r="D180" i="5"/>
  <c r="E180" i="5" s="1"/>
  <c r="D113" i="5"/>
  <c r="D88" i="5"/>
  <c r="E88" i="5" s="1"/>
  <c r="D217" i="5" l="1"/>
  <c r="D216" i="5"/>
  <c r="E216" i="5" s="1"/>
  <c r="D101" i="5" l="1"/>
  <c r="D100" i="5"/>
  <c r="D119" i="5"/>
  <c r="E119" i="5" s="1"/>
  <c r="D115" i="5"/>
  <c r="E115" i="5" s="1"/>
  <c r="D112" i="5"/>
  <c r="E112" i="5" s="1"/>
  <c r="D99" i="5" l="1"/>
  <c r="D117" i="5"/>
  <c r="E117" i="5" s="1"/>
  <c r="D118" i="5"/>
  <c r="E118" i="5" s="1"/>
  <c r="D124" i="5" l="1"/>
  <c r="D84" i="5"/>
  <c r="D204" i="5" l="1"/>
  <c r="D168" i="5"/>
  <c r="E168" i="5" s="1"/>
  <c r="D134" i="5"/>
  <c r="E134" i="5" s="1"/>
  <c r="D108" i="5"/>
  <c r="D17" i="5"/>
  <c r="D166" i="5" l="1"/>
  <c r="E166" i="5" s="1"/>
  <c r="D203" i="5"/>
  <c r="D133" i="5"/>
  <c r="E133" i="5" s="1"/>
  <c r="D167" i="5"/>
  <c r="E167" i="5" s="1"/>
  <c r="D96" i="5" l="1"/>
  <c r="D163" i="5"/>
  <c r="D164" i="5"/>
  <c r="D148" i="5"/>
  <c r="B266" i="5" l="1"/>
  <c r="D160" i="5"/>
  <c r="E160" i="5" s="1"/>
  <c r="D89" i="5"/>
  <c r="E89" i="5" s="1"/>
  <c r="D42" i="5"/>
  <c r="D39" i="5"/>
  <c r="D32" i="5"/>
  <c r="E32" i="5" s="1"/>
  <c r="D257" i="5"/>
  <c r="E257" i="5" s="1"/>
  <c r="D253" i="5"/>
  <c r="D152" i="5"/>
  <c r="D150" i="5"/>
  <c r="E150" i="5" s="1"/>
  <c r="D251" i="5" l="1"/>
  <c r="D252" i="5"/>
  <c r="D151" i="5"/>
  <c r="D244" i="5"/>
  <c r="D225" i="5"/>
  <c r="D171" i="5"/>
  <c r="E171" i="5" s="1"/>
  <c r="D143" i="5"/>
  <c r="D97" i="5"/>
  <c r="D81" i="5"/>
  <c r="E81" i="5" s="1"/>
  <c r="D71" i="5"/>
  <c r="E71" i="5" s="1"/>
  <c r="D246" i="5" l="1"/>
  <c r="D170" i="5"/>
  <c r="E170" i="5" s="1"/>
  <c r="C266" i="5" l="1"/>
  <c r="D260" i="5"/>
  <c r="D233" i="5"/>
  <c r="E233" i="5" s="1"/>
  <c r="D78" i="5"/>
  <c r="D19" i="5"/>
  <c r="E19" i="5" s="1"/>
  <c r="D26" i="5"/>
  <c r="E26" i="5" s="1"/>
  <c r="D24" i="5"/>
  <c r="E24" i="5" s="1"/>
  <c r="D265" i="5"/>
  <c r="E265" i="5" s="1"/>
  <c r="D264" i="5"/>
  <c r="D263" i="5"/>
  <c r="E263" i="5" s="1"/>
  <c r="D261" i="5"/>
  <c r="D256" i="5"/>
  <c r="D254" i="5"/>
  <c r="E254" i="5" s="1"/>
  <c r="D250" i="5"/>
  <c r="E250" i="5" s="1"/>
  <c r="D249" i="5"/>
  <c r="E249" i="5" s="1"/>
  <c r="D245" i="5"/>
  <c r="E245" i="5" s="1"/>
  <c r="D242" i="5"/>
  <c r="E242" i="5" s="1"/>
  <c r="D241" i="5"/>
  <c r="E241" i="5" s="1"/>
  <c r="D240" i="5"/>
  <c r="E240" i="5" s="1"/>
  <c r="D238" i="5"/>
  <c r="D235" i="5"/>
  <c r="E235" i="5" s="1"/>
  <c r="D234" i="5"/>
  <c r="D232" i="5"/>
  <c r="E232" i="5" s="1"/>
  <c r="D231" i="5"/>
  <c r="E231" i="5" s="1"/>
  <c r="D226" i="5"/>
  <c r="E226" i="5" s="1"/>
  <c r="D222" i="5"/>
  <c r="D215" i="5"/>
  <c r="E215" i="5" s="1"/>
  <c r="D214" i="5"/>
  <c r="E214" i="5" s="1"/>
  <c r="D213" i="5"/>
  <c r="E213" i="5" s="1"/>
  <c r="D212" i="5"/>
  <c r="E212" i="5" s="1"/>
  <c r="D211" i="5"/>
  <c r="E211" i="5" s="1"/>
  <c r="D206" i="5"/>
  <c r="D202" i="5"/>
  <c r="D197" i="5"/>
  <c r="E197" i="5" s="1"/>
  <c r="D194" i="5"/>
  <c r="E194" i="5" s="1"/>
  <c r="D183" i="5"/>
  <c r="E183" i="5" s="1"/>
  <c r="D182" i="5"/>
  <c r="E182" i="5" s="1"/>
  <c r="D179" i="5"/>
  <c r="D178" i="5"/>
  <c r="E178" i="5" s="1"/>
  <c r="D177" i="5"/>
  <c r="E177" i="5" s="1"/>
  <c r="D173" i="5"/>
  <c r="E173" i="5" s="1"/>
  <c r="D162" i="5"/>
  <c r="E162" i="5" s="1"/>
  <c r="D159" i="5"/>
  <c r="E159" i="5" s="1"/>
  <c r="D156" i="5"/>
  <c r="E156" i="5" s="1"/>
  <c r="D155" i="5"/>
  <c r="D147" i="5"/>
  <c r="E147" i="5" s="1"/>
  <c r="D142" i="5"/>
  <c r="D140" i="5"/>
  <c r="E140" i="5" s="1"/>
  <c r="D139" i="5"/>
  <c r="E139" i="5" s="1"/>
  <c r="D132" i="5"/>
  <c r="E132" i="5" s="1"/>
  <c r="D131" i="5"/>
  <c r="E131" i="5" s="1"/>
  <c r="D130" i="5"/>
  <c r="E130" i="5" s="1"/>
  <c r="D128" i="5"/>
  <c r="E128" i="5" s="1"/>
  <c r="D127" i="5"/>
  <c r="D123" i="5"/>
  <c r="E123" i="5" s="1"/>
  <c r="D122" i="5"/>
  <c r="E122" i="5" s="1"/>
  <c r="D114" i="5"/>
  <c r="E114" i="5" s="1"/>
  <c r="D111" i="5"/>
  <c r="E111" i="5" s="1"/>
  <c r="D110" i="5"/>
  <c r="D107" i="5"/>
  <c r="E107" i="5" s="1"/>
  <c r="D106" i="5"/>
  <c r="E106" i="5" s="1"/>
  <c r="D103" i="5"/>
  <c r="E103" i="5" s="1"/>
  <c r="D95" i="5"/>
  <c r="E95" i="5" s="1"/>
  <c r="D94" i="5"/>
  <c r="D87" i="5"/>
  <c r="E87" i="5" s="1"/>
  <c r="D86" i="5"/>
  <c r="E86" i="5" s="1"/>
  <c r="D85" i="5"/>
  <c r="E85" i="5" s="1"/>
  <c r="D80" i="5"/>
  <c r="E80" i="5" s="1"/>
  <c r="D79" i="5"/>
  <c r="E79" i="5" s="1"/>
  <c r="D77" i="5"/>
  <c r="D76" i="5"/>
  <c r="D72" i="5"/>
  <c r="E72" i="5" s="1"/>
  <c r="D70" i="5"/>
  <c r="E70" i="5" s="1"/>
  <c r="D69" i="5"/>
  <c r="E69" i="5" s="1"/>
  <c r="D68" i="5"/>
  <c r="D67" i="5"/>
  <c r="E67" i="5" s="1"/>
  <c r="D66" i="5"/>
  <c r="E66" i="5" s="1"/>
  <c r="D63" i="5"/>
  <c r="E63" i="5" s="1"/>
  <c r="D58" i="5"/>
  <c r="E58" i="5" s="1"/>
  <c r="D56" i="5"/>
  <c r="D54" i="5"/>
  <c r="E54" i="5" s="1"/>
  <c r="D52" i="5"/>
  <c r="E52" i="5" s="1"/>
  <c r="D50" i="5"/>
  <c r="E50" i="5" s="1"/>
  <c r="D48" i="5"/>
  <c r="E48" i="5" s="1"/>
  <c r="D41" i="5"/>
  <c r="E41" i="5" s="1"/>
  <c r="D38" i="5"/>
  <c r="E38" i="5" s="1"/>
  <c r="D37" i="5"/>
  <c r="D36" i="5"/>
  <c r="E36" i="5" s="1"/>
  <c r="D35" i="5"/>
  <c r="E35" i="5" s="1"/>
  <c r="D34" i="5"/>
  <c r="E34" i="5" s="1"/>
  <c r="D33" i="5"/>
  <c r="E33" i="5" s="1"/>
  <c r="D31" i="5"/>
  <c r="E31" i="5" s="1"/>
  <c r="D28" i="5"/>
  <c r="E28" i="5" s="1"/>
  <c r="D27" i="5"/>
  <c r="E27" i="5" s="1"/>
  <c r="D25" i="5"/>
  <c r="E25" i="5" s="1"/>
  <c r="D23" i="5"/>
  <c r="D22" i="5"/>
  <c r="D21" i="5"/>
  <c r="E21" i="5" s="1"/>
  <c r="D20" i="5"/>
  <c r="E20" i="5" s="1"/>
  <c r="D16" i="5"/>
  <c r="E16" i="5" s="1"/>
  <c r="D15" i="5"/>
  <c r="D14" i="5"/>
  <c r="E14" i="5" s="1"/>
  <c r="D13" i="5"/>
  <c r="E13" i="5" s="1"/>
  <c r="D12" i="5"/>
  <c r="E12" i="5" s="1"/>
  <c r="D11" i="5"/>
  <c r="D10" i="5"/>
  <c r="E10" i="5" s="1"/>
  <c r="D9" i="5"/>
  <c r="E9" i="5" s="1"/>
  <c r="D8" i="5"/>
  <c r="E8" i="5" s="1"/>
  <c r="D7" i="5"/>
  <c r="E7" i="5" s="1"/>
  <c r="D239" i="5"/>
  <c r="D237" i="5"/>
  <c r="D230" i="5"/>
  <c r="E230" i="5" s="1"/>
  <c r="D223" i="5"/>
  <c r="E223" i="5" s="1"/>
  <c r="D220" i="5"/>
  <c r="D205" i="5"/>
  <c r="D201" i="5"/>
  <c r="D195" i="5"/>
  <c r="E195" i="5" s="1"/>
  <c r="D165" i="5"/>
  <c r="E165" i="5" s="1"/>
  <c r="D153" i="5"/>
  <c r="D145" i="5"/>
  <c r="D141" i="5"/>
  <c r="D129" i="5"/>
  <c r="E129" i="5" s="1"/>
  <c r="D120" i="5"/>
  <c r="E120" i="5" s="1"/>
  <c r="D105" i="5"/>
  <c r="E105" i="5" s="1"/>
  <c r="D90" i="5"/>
  <c r="E90" i="5" s="1"/>
  <c r="D61" i="5"/>
  <c r="E61" i="5" s="1"/>
  <c r="D55" i="5"/>
  <c r="D53" i="5"/>
  <c r="E53" i="5" s="1"/>
  <c r="D51" i="5"/>
  <c r="E51" i="5" s="1"/>
  <c r="D47" i="5"/>
  <c r="E47" i="5" s="1"/>
  <c r="D29" i="5"/>
  <c r="E29" i="5" s="1"/>
  <c r="D161" i="5"/>
  <c r="E161" i="5" s="1"/>
  <c r="D175" i="5" l="1"/>
  <c r="E175" i="5" s="1"/>
  <c r="D138" i="5"/>
  <c r="E138" i="5" s="1"/>
  <c r="D137" i="5"/>
  <c r="E137" i="5" s="1"/>
  <c r="D65" i="5"/>
  <c r="E65" i="5" s="1"/>
  <c r="D158" i="5"/>
  <c r="E158" i="5" s="1"/>
  <c r="D5" i="5"/>
  <c r="E5" i="5" s="1"/>
  <c r="D169" i="5"/>
  <c r="E169" i="5" s="1"/>
  <c r="D83" i="5"/>
  <c r="E83" i="5" s="1"/>
  <c r="E239" i="5"/>
  <c r="D210" i="5"/>
  <c r="E210" i="5" s="1"/>
  <c r="D181" i="5"/>
  <c r="E181" i="5" s="1"/>
  <c r="D176" i="5"/>
  <c r="E176" i="5" s="1"/>
  <c r="D149" i="5"/>
  <c r="D146" i="5"/>
  <c r="E146" i="5" s="1"/>
  <c r="D126" i="5"/>
  <c r="E126" i="5" s="1"/>
  <c r="D109" i="5"/>
  <c r="E109" i="5" s="1"/>
  <c r="D82" i="5"/>
  <c r="E82" i="5" s="1"/>
  <c r="D75" i="5"/>
  <c r="D62" i="5"/>
  <c r="E62" i="5" s="1"/>
  <c r="D6" i="5"/>
  <c r="E6" i="5" s="1"/>
  <c r="D49" i="5"/>
  <c r="E49" i="5" s="1"/>
  <c r="D57" i="5"/>
  <c r="E57" i="5" s="1"/>
  <c r="D192" i="5"/>
  <c r="E192" i="5" s="1"/>
  <c r="D193" i="5"/>
  <c r="E193" i="5" s="1"/>
  <c r="D243" i="5"/>
  <c r="E243" i="5" s="1"/>
  <c r="D262" i="5"/>
  <c r="E262" i="5" s="1"/>
  <c r="D93" i="5"/>
  <c r="E93" i="5" s="1"/>
  <c r="D102" i="5"/>
  <c r="E102" i="5" s="1"/>
  <c r="D121" i="5"/>
  <c r="E121" i="5" s="1"/>
  <c r="D154" i="5"/>
  <c r="D196" i="5"/>
  <c r="E196" i="5" s="1"/>
  <c r="D221" i="5"/>
  <c r="E145" i="5"/>
  <c r="D157" i="5"/>
  <c r="E157" i="5" s="1"/>
  <c r="D248" i="5"/>
  <c r="E248" i="5" s="1"/>
  <c r="D30" i="5"/>
  <c r="E30" i="5" s="1"/>
  <c r="D45" i="5"/>
  <c r="E45" i="5" s="1"/>
  <c r="D172" i="5"/>
  <c r="E172" i="5" s="1"/>
  <c r="D255" i="5"/>
  <c r="E255" i="5" s="1"/>
  <c r="D224" i="5"/>
  <c r="E224" i="5" s="1"/>
  <c r="D236" i="5"/>
  <c r="E236" i="5" s="1"/>
  <c r="D74" i="5"/>
  <c r="D125" i="5"/>
  <c r="E125" i="5" s="1"/>
  <c r="D104" i="5"/>
  <c r="E104" i="5" s="1"/>
  <c r="E149" i="5" l="1"/>
  <c r="E148" i="5"/>
  <c r="E96" i="5"/>
  <c r="D209" i="5"/>
  <c r="E209" i="5" s="1"/>
  <c r="D144" i="5"/>
  <c r="E144" i="5" s="1"/>
  <c r="D46" i="5"/>
  <c r="E46" i="5" s="1"/>
  <c r="D200" i="5"/>
  <c r="D64" i="5"/>
  <c r="E64" i="5" s="1"/>
  <c r="D229" i="5"/>
  <c r="E229" i="5" s="1"/>
  <c r="E246" i="5"/>
  <c r="D247" i="5"/>
  <c r="E247" i="5" s="1"/>
  <c r="D258" i="5"/>
  <c r="E258" i="5" s="1"/>
  <c r="D259" i="5"/>
  <c r="E259" i="5" s="1"/>
  <c r="D174" i="5" l="1"/>
  <c r="E174" i="5" s="1"/>
  <c r="D73" i="5"/>
  <c r="E73" i="5" s="1"/>
  <c r="D266" i="5" l="1"/>
  <c r="E266" i="5" s="1"/>
  <c r="D257" i="6"/>
  <c r="E257" i="6" s="1"/>
  <c r="D206" i="6" l="1"/>
  <c r="E206" i="6" s="1"/>
  <c r="B112" i="6"/>
  <c r="D113" i="6"/>
  <c r="E113" i="6" s="1"/>
  <c r="D112" i="6" l="1"/>
  <c r="E112" i="6" s="1"/>
  <c r="B73" i="6"/>
  <c r="B279" i="6" l="1"/>
  <c r="D279" i="6" s="1"/>
  <c r="E279" i="6" s="1"/>
  <c r="D73" i="6"/>
  <c r="E73" i="6" s="1"/>
</calcChain>
</file>

<file path=xl/sharedStrings.xml><?xml version="1.0" encoding="utf-8"?>
<sst xmlns="http://schemas.openxmlformats.org/spreadsheetml/2006/main" count="980" uniqueCount="442">
  <si>
    <t>310.00 - POR ESTUDIOS OFICIALES</t>
  </si>
  <si>
    <t>310.01 - POR CURSO DE DOCTORADO</t>
  </si>
  <si>
    <t>310.02 - POR TESIS DOCTORALES</t>
  </si>
  <si>
    <t>310.03 - POR SELECTIVIDAD Y ACCESO</t>
  </si>
  <si>
    <t>310.04 - PROYECTOS DE FIN DE CARRERA</t>
  </si>
  <si>
    <t>310.06 - DERECHOS DE SECRETARIA</t>
  </si>
  <si>
    <t>310.07 - PR. PUBL. POR MASTERES OFICIALES</t>
  </si>
  <si>
    <t>310.08 - PRUEBAS PARA LA HOMOLOGACIÓN DE TÍTULOS</t>
  </si>
  <si>
    <t>312.00 - DER. MATRÍCULA POR TÍTULOS PROPIOS</t>
  </si>
  <si>
    <t>312.01 - DERECHOS DE MATRÍCULA POR MÁSTERES PROPIOS</t>
  </si>
  <si>
    <t>312.02 - DER. MATRÍCULA CURSOS Y SEMINARIOS</t>
  </si>
  <si>
    <t>312.03 - INGRESOS EXPEDICIÓN TÍTULOS PROPIOS</t>
  </si>
  <si>
    <t>314.00 - OTROS PRECIOS PÚBLICOS POR CURSOS Y SEMINARIOS</t>
  </si>
  <si>
    <t>319 - OTROS PRECIOS PUBLICOS</t>
  </si>
  <si>
    <t>319.00 - DER. EXAMEN PL.DOCENTES</t>
  </si>
  <si>
    <t>329.00 - CANONES ARTICULO 83 LOU</t>
  </si>
  <si>
    <t>329.04 - INGRESOS PRÉSTAMOS INTERBIBLIOTECARIOS</t>
  </si>
  <si>
    <t>329.05 - INGRESOS SERVICIOS PRESTADOS CENTROS, CAFETERIAS, ETC.</t>
  </si>
  <si>
    <t>329.06 - ORGANIZACIÓN DE CONGRESOS Y OTROS EVENTOS</t>
  </si>
  <si>
    <t>329.07 - PRESTACIÓN DE SERVICIOS ACTIVIDADES CULTURALES</t>
  </si>
  <si>
    <t>329.08 - CÁNONES FUNDACIONES POR PRESTACIÓN DE SERVICIOS</t>
  </si>
  <si>
    <t>329.11 - CÁNONES POR PRÁCTICAS EN EMPRESAS</t>
  </si>
  <si>
    <t>330 - VENTA PUBLICACIONES</t>
  </si>
  <si>
    <t>330.00 - VENTA DE PUBLICACIONES PROPIAS</t>
  </si>
  <si>
    <t>334 - VENTA DE AGROPECUARIOS</t>
  </si>
  <si>
    <t>335 - VENTA DE MATERIAL DE DESECHO</t>
  </si>
  <si>
    <t>336 - VENTA DE ARTÍCULOS PUBLICITARIOS</t>
  </si>
  <si>
    <t>339 - VENTA DE OTROS BIENES</t>
  </si>
  <si>
    <t>380 - DE EJERCICIOS CERRADOS</t>
  </si>
  <si>
    <t>391 - OTROS INGRESOS.INDEMNIZACIONES</t>
  </si>
  <si>
    <t>391.01 - INTERESES DE DEMORA</t>
  </si>
  <si>
    <t>391.09 - OTRAS INDEMNIZACIONES</t>
  </si>
  <si>
    <t>399 - INGRESOS DIVERSOS</t>
  </si>
  <si>
    <t>399.90 - FIANZAS POR ALQUILER DE TAQUILLAS</t>
  </si>
  <si>
    <t>399.99 - OTROS INGRESOS DIVERSOS</t>
  </si>
  <si>
    <t>400 - TRANSFERENCIAS Y SUBVENCIONES CORRIENTES</t>
  </si>
  <si>
    <t>400.05 - OTRAS SUBVENCIONES DEL MINISTERIO DE EDUCACIÓN</t>
  </si>
  <si>
    <t>401 - TRANSFERENCIAS Y SUBVENCIONES CORRIENTES OTROS DEPARTAMENTOS</t>
  </si>
  <si>
    <t>401.01 - SUBVENCIONES CORRIENTES OTROS DEPARTAMENTOS NO REINTEGRABLES</t>
  </si>
  <si>
    <t>410 - TRANSFERENCIAS Y SUBVENCIONES CORRIENTES DE OO. AA . ADMINISTRATIVOS</t>
  </si>
  <si>
    <t>410.01 - SUBVENCIONES CORRIENTES OO.AA. ADMINISTRATIVOS NO REINTEGRABLES</t>
  </si>
  <si>
    <t>410.02 - SUBVENCIÓN CORRIENTE PROGRAMA ERASMUS NO REINTEGRABLES</t>
  </si>
  <si>
    <t>410.03 - TRANSFERENCIAS CORRIENTES DE OO.AA. CM.</t>
  </si>
  <si>
    <t>442.01 - SUBV. CORR. DE OTROS ORGANISMOS PÚBL. NO REINTEGRABLES</t>
  </si>
  <si>
    <t>450 - TRANSFERENCIAS Y SUBVENCIONES CORRIENTES DE LA COMUNIDAD DE MADRID</t>
  </si>
  <si>
    <t>450.00 - TRANSFERENCIA NOMINATIVA DE LA COM. MADRID</t>
  </si>
  <si>
    <t>450.02 - TRANSFERENCIA PARA COMPENSACIÓN POR REDUCCIÓN PRECIO DE MATRÍCULA</t>
  </si>
  <si>
    <t>459 - OTRAS SUBVENCIONES Y TRANSFERENCIAS CORRIENTES</t>
  </si>
  <si>
    <t>459.01 - TRANSFERENCIA NOMINATIVA PARA EL CONSEJO SOCIAL</t>
  </si>
  <si>
    <t>459.04 - SUBVENCIONES CORRIENTES PARA CURSOS DE FORMACIÓN NO REINTEGRABLES</t>
  </si>
  <si>
    <t>470 - TRANSFERENCIAS Y SUBVENCIONES CORRIENTES EMPRESAS PRIVADAS</t>
  </si>
  <si>
    <t>470.00 - TRANSFERENCIAS CORRIENTES DE EMPRESAS PRIVADAS</t>
  </si>
  <si>
    <t>470.01 - SUBVENCIONES CORRIENTES NO REINTEGRABLES DE EMPRESAS PRIVADAS</t>
  </si>
  <si>
    <t>481 - TRANSFERENCIAS Y SUBVENCIONES CORRIENTES DE FUNDACIONES</t>
  </si>
  <si>
    <t>481.00 - TRANSFERENCIAS CORRIENTES DE FUNDACIONES</t>
  </si>
  <si>
    <t>481.01 - SUBVENCIONES CORRIENTES DE FUNDACIONES</t>
  </si>
  <si>
    <t>499 - OTRAS SUBVENCIONES CORRIENTES</t>
  </si>
  <si>
    <t>499.00 - OTRAS SUBVENCIONES CORRIENTES DEL EXTERIOR NO REINTEGRABLES</t>
  </si>
  <si>
    <t>520 - INTERESES DE CUENTAS BANCARIAS</t>
  </si>
  <si>
    <t>520.00 - INTERESES DE CUENTAS CORRIENTES</t>
  </si>
  <si>
    <t>530 - DIVIDENDOS PROCEDENTES DE DIVERSOS LEGADOS</t>
  </si>
  <si>
    <t>540 - ALQUILER Y PRODUCTOS DE INMUEBLES</t>
  </si>
  <si>
    <t>540.10 - ALQUILER DE LOCALES</t>
  </si>
  <si>
    <t>540.99 - OTROS ALQUILERES TAQUILLAS, AZOTEA...</t>
  </si>
  <si>
    <t>550 - PRODUCTO DE CONCESIONES ADMINISTRATIVAS</t>
  </si>
  <si>
    <t>550.00 - CONCESIONES ADMINISTRATIVAS</t>
  </si>
  <si>
    <t>700 - TRANSFERENCIAS Y SUBVENCIONES DE CAPITAL.</t>
  </si>
  <si>
    <t>700.00 - TRANSFERENCIAS DE CAPITAL DEL MINISTERIO DE EDUCACIÓN</t>
  </si>
  <si>
    <t>700.01 - TRANSFERENCIAS DE CAPITAL DEL ME PARA INVESTIGACIÓN</t>
  </si>
  <si>
    <t>700.02 - SUBVENCIONES DE CAPITAL DEL MINISTERIO DE EDUCACIÓN</t>
  </si>
  <si>
    <t>700.03 - SUBVENCIONES CAPITAL MINISTERIO EDUCACIÓN PARA INVESTIGACIÓN</t>
  </si>
  <si>
    <t>701 - TRANSFERENCIAS Y SUBVENCIONES DE CAPITAL OTROS MINISTERIOS</t>
  </si>
  <si>
    <t>701.00 - TRANSFERENCIAS DE CAPITAL DE OTROS MINISTERIOS</t>
  </si>
  <si>
    <t>701.01 - SUBVENCIONES DE CAPITAL DE OTROS DEPARTAMENTOS</t>
  </si>
  <si>
    <t>710 - TRANSF. CAP. ORG. AUTONOMOS ADMINISTRATIVOS</t>
  </si>
  <si>
    <t>710.01 - SUBVENCIONES DE CAPITAL DE OO.AA.</t>
  </si>
  <si>
    <t>730 - TRANS. Y SUBVENCIONES CAPITAL ORG. AUTO. ENT.EMP.</t>
  </si>
  <si>
    <t>730.01 - SUBVENCIONES CAPITAL ORG. AUTO. ENT.EMP.</t>
  </si>
  <si>
    <t>740.01 - SUBVENCIONES DE CAPITAL DE EMPRESAS PÚBLICAS</t>
  </si>
  <si>
    <t>742 - TRANSFERENCIAS DE CAPITAL</t>
  </si>
  <si>
    <t>742.01 - SUBVENCIONES CAPITAL DE OTROS ORGAN. PÚBLICOS</t>
  </si>
  <si>
    <t>750 - TRANSFERENCIAS Y SUBVENCIONES CAPITAL CC.AA.</t>
  </si>
  <si>
    <t>750.00 - TRANSFERENCIAS DE CAPITAL CM PARA INVERSIONES</t>
  </si>
  <si>
    <t>770 - TRANS. Y SUBV. DE CAPITAL PARA INVESTIGAR DE EMP. PRIVADAS</t>
  </si>
  <si>
    <t>770.01 - SUBVENC . DE CAPITAL PARA INVESTIGA. EMPRE PRIVA</t>
  </si>
  <si>
    <t>780 - TRANS. Y SUBVENCIONES DE CAPITAL DE FAM. E INSTITU. SIN ANIMO LUCR</t>
  </si>
  <si>
    <t>780.00 - TRANSFERENCIAS DE CAPITAL DE FAMILIAS E INSTITU</t>
  </si>
  <si>
    <t>780.01 - SUBVENCIONES DE CAPITAL DE FAMILIAS E INSTITUCIO</t>
  </si>
  <si>
    <t>781 - TRANSFERENCIAS Y SUBV. DE FUNDACIONES</t>
  </si>
  <si>
    <t>781.00 - TRANSFERENCIAS DE FUNDACIONES</t>
  </si>
  <si>
    <t>781.01 - SUBVENCIONES DE FUNDACIONES</t>
  </si>
  <si>
    <t>790 - TRANS. Y SUBV. DE CAPITAL FONDO EUROP DES. REG. FEDER</t>
  </si>
  <si>
    <t>790.01 - SUBVENCIONES DE CAPITAL DEL FEDER</t>
  </si>
  <si>
    <t>795.01 - OTRAS SUBVENCIONES DE CAPITAL DE LA UNIÓN EUROP.</t>
  </si>
  <si>
    <t>795.03 - PROGRAMA MARCO 2007 A 2013</t>
  </si>
  <si>
    <t>795.04 - SUBV. UE HORIZONTE 2020</t>
  </si>
  <si>
    <t>799 - OTRAS TRANSFERENCIAS Y SUBVENCIONES DE CAPITAL DEL EXTERIOR</t>
  </si>
  <si>
    <t>799.01 - OTRAS SUBVENCIONES DE CAPITAL DEL EXTERIOR</t>
  </si>
  <si>
    <t>860.01 - ENAJEN. ACC. Y PARTICIP. FUERA S. PUBL. EMP. NACION. Y UE A CP</t>
  </si>
  <si>
    <t>910 - PRÉSTAMOS RECIBIDOS A CP SECTOR PÚBLICO</t>
  </si>
  <si>
    <t>DENOMINACIÓN</t>
  </si>
  <si>
    <t>%</t>
  </si>
  <si>
    <t>TOTAL</t>
  </si>
  <si>
    <t xml:space="preserve"> 49 - TRANSFERENCIAS Y SUBVENCIONES CORRIENTES DEL EXTERIOR</t>
  </si>
  <si>
    <t>4 - TRANSFERENCIAS Y SUBVENCIONES CORRIENTES</t>
  </si>
  <si>
    <t xml:space="preserve"> 40 - TRANSFERENCIAS Y SUBVENCIONES CORR. DE LA ADMINISTRACION DEL ESTADO</t>
  </si>
  <si>
    <t xml:space="preserve"> 41 - TRANSFERENCIAS Y SUBVENCIONES CORRIENTES OO.AA.</t>
  </si>
  <si>
    <t>43 - DE OTROS ORGANISMOS PÚBLICOS</t>
  </si>
  <si>
    <t>45 - DE COMUNIDADES AUTONOMAS</t>
  </si>
  <si>
    <t>47 - TRANSFERENCIAS Y SUBVENCIONES CORR. DE EMPRESAS PRIVADAS</t>
  </si>
  <si>
    <t xml:space="preserve"> 52 - INTERESES DE DEPOSITOS</t>
  </si>
  <si>
    <t>53 - DIVIDENDOS Y PARTICIPACIONES EN BENEFICIOS</t>
  </si>
  <si>
    <t>54 - RENTAS DE BIENES INMUEBLES</t>
  </si>
  <si>
    <t xml:space="preserve"> 55 - PRODUCTOS DE CONCESIONES Y APROV. ESPECIALES</t>
  </si>
  <si>
    <t>5 - INGRESOS PATRIMONIALES</t>
  </si>
  <si>
    <t>70 - TRANSFERENCIAS Y SUBVENCIONES DE CAPITAL DEL ESTADO</t>
  </si>
  <si>
    <t>71 - TRANSFERENCIAS Y SUBVENCIONES DE CAPITAL DE OO. AA.</t>
  </si>
  <si>
    <t>73 - TRANS. Y SUBVENCIONES DE CAPITAL ORG. AUT. COM, IND, Y FIN</t>
  </si>
  <si>
    <t>75 - TRANSFERENCIAS Y SUBVENCIONES DE CAPITAL CC.AA.</t>
  </si>
  <si>
    <t>77 - TRANSFERENCIAS Y SUBVENCIONES DE CAPITAL DE EMPRESAS PRIVADAS</t>
  </si>
  <si>
    <t>78 - TRANS. Y SUBVENCIONES DE CAPITAL DE FAM. E INSTITU. SIN ANIMO LUCR</t>
  </si>
  <si>
    <t>79 - TRANSFERENCIAS Y SUBVENCIONES DE CAPITAL DEL EXTERIOR</t>
  </si>
  <si>
    <t>7 - TRANSFERENCIAS Y SUBVENCIONES DE CAPITAL</t>
  </si>
  <si>
    <t>8 - ACTIVOS FINANCIEROS</t>
  </si>
  <si>
    <t>9 - PASIVOS FINANCIEROS</t>
  </si>
  <si>
    <t>32 - OTROS INGRESOS PROCEDENTES DE PRESTACIÓN DE SERVICIOS</t>
  </si>
  <si>
    <t>33 - VENTA DE BIENES</t>
  </si>
  <si>
    <t>38 - REINTEGRO OPERACIONES CORRIENTES</t>
  </si>
  <si>
    <t>39 - OTROS INGRESOS</t>
  </si>
  <si>
    <t>319.01- DER. EXAMEN OPOSICIONES PAS</t>
  </si>
  <si>
    <t>401.00 - TRANSFERENCIAS CORRIENTES OTROS DEPARTAMENTOS NO REINTEGRABLES</t>
  </si>
  <si>
    <t>459.00 - OTRAS TRANSFERENCIAS  CORRIENTES COMUNIDAD DE MADRID</t>
  </si>
  <si>
    <t>750.02 - SUBVENCIONES DE CAPITAL  I3</t>
  </si>
  <si>
    <t>6 - ENAJENACIÓN DE INVERSIONES REALES</t>
  </si>
  <si>
    <t>759 - OTRAS TRANSFERENCIAS Y SUBVENCIONES DE CAPITAL</t>
  </si>
  <si>
    <t>759.01 - OTRAS SUBVENCIONES DE CAPITAL PARA INVESTIGACIÓN</t>
  </si>
  <si>
    <t>76 - DE CORPORACIONES LOCALES</t>
  </si>
  <si>
    <t>760 -TRANSFERENCIAS Y SUBVENCIONES DE CAPITAL DE AYUNTAMIENTOS</t>
  </si>
  <si>
    <t>760.01 - SUBVENCIONES DE CAPITAL DE AYUNTAMIENTOS</t>
  </si>
  <si>
    <t>312 - PRECIOS PÚBLICOS  TÍTULOS PROPIOS,MÁSTERES PROPIOS, CURSOS Y SEMINARIOS</t>
  </si>
  <si>
    <t>332.00 - VENTA DE FOTOCOPIAS Y OTROS PRODUCTOS DE REPROGRAFÍA</t>
  </si>
  <si>
    <t>332 - VENTA DE FOTOCOPIAS Y OTROS PRODUCTOS DE REPOGRAFÍA</t>
  </si>
  <si>
    <t>400.03 - SUBVENCIONES M. EDUC. BECAS ERASMUS, SÉNECA NO REINT. SÓCRATES</t>
  </si>
  <si>
    <t>431 - TRANSF. Y SUBV. CORRIENTES ORG. PÚBL. PARA INVESTIGACIÓN</t>
  </si>
  <si>
    <t>431.00 - TRANSF. CORRIENTES. ORGAN. PÚBLI. PARA INVESTIGACIÓN</t>
  </si>
  <si>
    <t>431.01 - SUBVEN. CORRIENTES ORGANIS. PÚBLICOS PARA INVESTIGACIÓN</t>
  </si>
  <si>
    <t>442 - TRANSFERENCIAS Y SUBVENCIONES CORRIENTES DE OTROS ORGANISMOS PÚBLICOS</t>
  </si>
  <si>
    <t>44 - TRANSFERENCIAS Y SUBVENCIONES CORRIENTES EMPRESAS Y OTROS ENTES PÚBLICOS</t>
  </si>
  <si>
    <t>48 - TRANSFERENCIAS Y SUBVENCIONES CORR. DE FAMILIAS E INST. SIN ANIM. LUCRO</t>
  </si>
  <si>
    <t>480 - TRANSFENCIAS Y SUBVENCIONES CORR. DE FAMILIAS E INST. SIN ANIM. LUCRO</t>
  </si>
  <si>
    <t>480.00 - TRANSFERENCIAS CORRIENTES DE FAMILIAS E INSTITUCIONES</t>
  </si>
  <si>
    <t>480.01 - SUBVENCIONES CORRIENTES NO REINTEGRABLES DE FAMILIAS E INSTITUC.</t>
  </si>
  <si>
    <t>481.11 - SUBVENCIONES CORRIENTES DE INST. SIN ÁNIMO DE LUCRO</t>
  </si>
  <si>
    <t>492 - OTRAS SUBVENCIONES CORRIENTES DE UNIÓN EUROPEA</t>
  </si>
  <si>
    <t>492.00 - SUBVENCIONES CORRIENTES DE LA UNIÓN EUROPEA NO REINTEGRABLES</t>
  </si>
  <si>
    <t>492.01 - SUBVENCIONES CORRIENTES DE LA UNIÓN EUROPEA REINTEGRABLES</t>
  </si>
  <si>
    <t>613 - MAQUINARÍA, INSTALACIONES Y UTILLAJE</t>
  </si>
  <si>
    <t>613.00 - MAQUINARÍA</t>
  </si>
  <si>
    <t>740 - TRANS. Y SUBVENCIONES DE CAPITAL EMPRESAS PÚBLICAS</t>
  </si>
  <si>
    <t>74 - TRANS. Y SUBVENCIONES DE CAPITAL EMPRESAS PÚBL Y OTROS ENTES PÚBL</t>
  </si>
  <si>
    <t>750.01 - SUBVENCIONES DE CAPITAL CM INVESTIGACIÓN</t>
  </si>
  <si>
    <t>830.01 - REINTEGROS PRÉSTAMOS A FUNCIONARIOS</t>
  </si>
  <si>
    <t>83 - REINTEGROS PRÉSTAMOS FUERA SECTOR PÚBLICO</t>
  </si>
  <si>
    <t>830 - REINTEGROS PRÉSTAMOS AL PERSONAL A CORT</t>
  </si>
  <si>
    <t>830.02 - REINTEGROS PRÉSTAMOS PERS. LABORAL</t>
  </si>
  <si>
    <t>86 - ENAJEN. ACCIONES FUERA SECTOR PÚBLICO</t>
  </si>
  <si>
    <t>860 - ENAJEN. ACC. Y PARTICIP. FUERA S. PÚBLICO EMP. NACIONALES Y U.E.</t>
  </si>
  <si>
    <t>860.00 - ENAJEN. ACC. Y PARTICIP. FUERA S. PUBL. EMP. NACIÓN. Y UE A LP</t>
  </si>
  <si>
    <t>91 - PRÉSTAMOS RECIBIDOS DEL INTERIOR</t>
  </si>
  <si>
    <t>910.01 - PRÉSTAMOS RECIBIDOS A C/P SECTOR PÚBLICO TRANSFORM. EN SUBVENCIONES</t>
  </si>
  <si>
    <t>911.01 - PRÉSTAMOS RECIBIDOS A L/P SECTOR PÚBLICO TRANSFORM. EN SUBVENCIONES</t>
  </si>
  <si>
    <t>911.00 - PRÉSTAMOS RECIBIDOS A L/P SECTOR PÚBLICO NO TRANSFORM.  SUBVENCIONES</t>
  </si>
  <si>
    <t>911 - PRÉSTAMOS RECIBIDOS A L/P DE ENTES DEL SP</t>
  </si>
  <si>
    <t>3 - TASAS PRECIOS PÚBLICOS Y OTROS INGRESOS</t>
  </si>
  <si>
    <t>31 - PRECIOS PÚBLICOS</t>
  </si>
  <si>
    <t>310 - DERECHOS DE MATRÍCULA POR ESTUDIOS OFICIALES</t>
  </si>
  <si>
    <t>310.05 - EXPEDICIÓN DE TITULOS OFICIALES</t>
  </si>
  <si>
    <t>329.99 - OTROS INGRESOS PROCEDENTES PRÉST. SERVICIOS</t>
  </si>
  <si>
    <t>329 - OTROS INGRESOS POR PRESTACIÓN DE SERVICIOS</t>
  </si>
  <si>
    <t>329.03 - PRESTACIÓN DE SERVICIOS USO INSTALACIONES DEPORTIVAS</t>
  </si>
  <si>
    <t>391.00 - INDEMNIZACIÓN DE SEGUROS</t>
  </si>
  <si>
    <t>61 - DE LAS DEMÁS INVERSIONES REALES</t>
  </si>
  <si>
    <t>401.02 - SUBVENCIONES CORRIENTES OTROS DEPARTAMENTOS  REINTEGRABLE</t>
  </si>
  <si>
    <t>440 - TRANSFERENCIAS CORRIENTES DE EMPRESAS PUBLICAS</t>
  </si>
  <si>
    <t>459.03 - OTRAS SUBV. CORRIENTES DE LA COMUNIDAD DE MADRID, NO REINTEGRABLE</t>
  </si>
  <si>
    <t>619 - MOBILIARIO</t>
  </si>
  <si>
    <t>619.02 - ELEMENTOS DE TRANSPORTE</t>
  </si>
  <si>
    <t>770.00 -TRANSF.  DE CAPITAL PARA INVESTIG. DE EMPR. PRIV</t>
  </si>
  <si>
    <t>799.00 - OTRAS TRANSFERENCIAS DE CAPITAL RECIBIDAS DEL EX</t>
  </si>
  <si>
    <t>329.09 - CÁNONES FUNDACIONES POR TÍTULOS, CURSOS Y SEMINARIOS</t>
  </si>
  <si>
    <t>399.91 - DIFERENCIA DE CAMBIOS,PAGO EN MONEDA EXTRANJERA</t>
  </si>
  <si>
    <t>410.05 - SUBVENCIONES CORRIENTES OO.AA. ADMINISTRATIVOS REINTEGRABLES</t>
  </si>
  <si>
    <t>410.06 - SUBVENCIÓN CORRIENTE PROGRAMA ERASMUS REINTEGRABLES</t>
  </si>
  <si>
    <t>499.01 - OTRAS SUBVENCIONES CORRIENTES DEL EXTERIOR REINTEGRABLES</t>
  </si>
  <si>
    <t>538 - OTROS DIVIDENDOS Y PARTICIPACIONES</t>
  </si>
  <si>
    <t>550.02 - CESIONES DE TAQUILLAS Y AZOTEAS Y OTRAS CONCESIONES</t>
  </si>
  <si>
    <t>84 - DEVOLUCION DE DEPOSITOS Y FIANZAS</t>
  </si>
  <si>
    <t>840 - DEVOL. DEPOSITOS A CORTO Y LARGO PLAZO</t>
  </si>
  <si>
    <t>840.00 - DEVOLUCIÓN DEPÓSITOS A LP</t>
  </si>
  <si>
    <t>310.09 - DIVERSOS INGRESOS ACADEMICOS</t>
  </si>
  <si>
    <t>310.10 - MÁSTERES HABILITANTES</t>
  </si>
  <si>
    <t>329.01 - PRESTACIÓN DE SERVICIOS FACTURACIÓN OTT</t>
  </si>
  <si>
    <t>329.12 - INGRESOS PRESTACIÓN DE SERVICIOS DE FORMACIÓN OCUPACIONAL</t>
  </si>
  <si>
    <t>410.00 - TRANSFERENCIAS CORRIENTES ORGANISMOS AUTÓNOMOS</t>
  </si>
  <si>
    <t>450.03 - TRANSFERENCIAS CORRIENTES POR EJECUCIÓN DE SENTENCIA</t>
  </si>
  <si>
    <t>470.02 - SUBVENCIONES CORRIENTES REINTEGRABLES DE EMPRESAS PRIVADAS</t>
  </si>
  <si>
    <t>482 - INGRESOS CONFERENCIA CONSEJOS SOCIALES</t>
  </si>
  <si>
    <t xml:space="preserve"> 60 - ENAJENACIÓN DE TERRENOS</t>
  </si>
  <si>
    <t>600 - ENAJENACIÓN DE SOLARES</t>
  </si>
  <si>
    <t xml:space="preserve">741 - TRANSFERENCIAS Y SUBVENCIONES DE CAPITAL OTROS ENTES </t>
  </si>
  <si>
    <t>741.01 - SUBVENCIONES DE CAPITAL OTROS ENTES PUBLICOS NO REINTEGRABLE</t>
  </si>
  <si>
    <t>459.02 - OTRAS TRANSFERENCIAS CORRIENTES DE COMUNIDAD DE MADRID</t>
  </si>
  <si>
    <t>459.05 - OTRAS SUBVENCIONES DE LA COMUNIDAD DE MADRID. REINTEGRABLES</t>
  </si>
  <si>
    <t>46 - SUBVENCIONES CORRIENTES DE CORPORACIONES LOCALES</t>
  </si>
  <si>
    <t>460 - SUBS. CORRIENTES DE CORPORACIONES LOCALES</t>
  </si>
  <si>
    <t>460.01 - SUBVENCIONES CORRIENTES DE AYUNTAMIENTOS REINTEGRABLES</t>
  </si>
  <si>
    <t>441 - TRANSFERENCIAS CORRIENTES DE ENTIDADES PUBLICAS EMPRESARIALES</t>
  </si>
  <si>
    <t>441.01 - SUBV. CORRIENTES DE ENT. PÚBLICAS EMPRESARIALES Y OTRAS ENT.</t>
  </si>
  <si>
    <t>441.00 - TRANSFERENCIAS CORRIENTES DE EMP. PÚBLICAS EMP. Y OTRAS ENTIDADES S.P.I.</t>
  </si>
  <si>
    <t xml:space="preserve"> 59 - OTROS INGRESOS PATRIMONIALES</t>
  </si>
  <si>
    <t>592 - OTROS INGRESOS PATRIMONIALES FINANCIEROS</t>
  </si>
  <si>
    <t>750.03 - TRANSFERENCIAS DE CAPITAL COMUNIDAD DE MADRID POR EJECUC. SENTENC.</t>
  </si>
  <si>
    <t>750.04 - TRANSFERENCIA DE CAPITAL DE LA CAM PARA TRANSF. DIGITAL DE LAS U. PUBL.</t>
  </si>
  <si>
    <t>2021</t>
  </si>
  <si>
    <t>310.11 - POR MASTERES OFICIALES INTERUNIVERSITARIOS NO GESTIONADOS POR UPM</t>
  </si>
  <si>
    <t>329,10 - CÁNONES FUNDACIÓN UNIVERSIDAD EMPRESA</t>
  </si>
  <si>
    <t>329.90 - CANONES ARTICULO 83 LOU DENTRO DEL PLAN DE RECUPERAC., TRANSF. Y RESIL.</t>
  </si>
  <si>
    <t xml:space="preserve">     430.02 - SUBVENCIONES CORRIENTES DE AGENCIAS ESTATALES. REINTEGRABLES</t>
  </si>
  <si>
    <t xml:space="preserve">  430 - TRASNF. Y SUBV. CORRIENTES OO MERCANTILES Y ENTIDADES PUBLICAS EMPRESAR.</t>
  </si>
  <si>
    <t xml:space="preserve">   440.02 - SUBVENC. CORRIENTES EMP.PUBL. EMP. Y OTRAS ENTIDADES SS.PP. REINT.</t>
  </si>
  <si>
    <t>459.07 - (SIN DESCRIPCIÓN)</t>
  </si>
  <si>
    <t>702 - TRANSFERENCIAS Y SUBVENCIONES DE CAPITAL Mº UNIVERSIDADES</t>
  </si>
  <si>
    <t>703 - TRANSF.Y SUBV. CAPITAL Mº ASUNTOS ECONOMICOS Y TRANSF. DIGITAL</t>
  </si>
  <si>
    <t>704 - TRANSF. Y SUBV. CAPITAL Mº AGRICULT. PESC. Y A. PLAN RECUP. TRANSF. Y RESILIENC.</t>
  </si>
  <si>
    <t>705.01 - SUBVENC. CAPITAL DEL Mº CIENCIA E INNOVAC. PLAN RECUP. TRANSF. Y RESILIENC.</t>
  </si>
  <si>
    <t>731.01 - SUBVENC. CAPITAL DE AGENC. ESTAT. INVESTIGAC. PLAN RECUP. TRANSF. Y RESIL.</t>
  </si>
  <si>
    <t>731 - SUBVENC. CAPITAL AGENCIA EST. INVESTIGAC. PLAN RECUPERAC. TRANSF. Y RESILIENC.</t>
  </si>
  <si>
    <t>778 - OTRAS TRANSFERENCIAS DE EMPRESAS PRIVADAS</t>
  </si>
  <si>
    <t>559 - EXPLOTACIÓN DE PATENTES Y MARCAS</t>
  </si>
  <si>
    <t>2022-2021
Diferencia</t>
  </si>
  <si>
    <t>2022</t>
  </si>
  <si>
    <t>314 - OTROS PRECIOS PÚBLICOS</t>
  </si>
  <si>
    <t>795 - OTRAS TRANSFERENCIAS Y SUBVENCIONES DE LA UE.</t>
  </si>
  <si>
    <t>Cuadro 4. Comparación  derechos reconocidos netos por subconceptos en 2022 y 2021</t>
  </si>
  <si>
    <t>329.91 - PRESTACIÓN DE SERVICIOS FACTURACIÓN OTT DENTRO DEL PLAN R., TRANS. Y R.</t>
  </si>
  <si>
    <t>702.01 - SUBVENCIONES CAPITAL Mº UNIVERSIDADES PLAN RECUP., TRANSF. Y RESIL.</t>
  </si>
  <si>
    <t>703.01 - SUBVENC. CAPITAL Mº AS. ECON. Y T. DIGITAL PLAN RECUP., TRANS. Y RESIL.</t>
  </si>
  <si>
    <t>704.01 - SUBVENC. CAPITAL Mº DE AGRIC., PESC. Y AL. PLAN RECUP., TRANSF. Y RESILIENCIA</t>
  </si>
  <si>
    <t>705 - TRANSF. Y SUBVENC. CAPITAL Mº CIENCIA E INNOVAC. PLAN RECUP. T. Y RESILIENC.</t>
  </si>
  <si>
    <t>2023</t>
  </si>
  <si>
    <t>2023-2023
Diferencia</t>
  </si>
  <si>
    <t>2023-2022
Diferencia</t>
  </si>
  <si>
    <t>Suma Total</t>
  </si>
  <si>
    <t>Total 9 - PASIVOS FINANCIEROS</t>
  </si>
  <si>
    <t>Total 91 - PRESTAMOS RECIBIDOS DEL INTERIOR</t>
  </si>
  <si>
    <t>Total 911 - PRÉSTAMOS RECIBIDOS A LP DE ENTES DEL SP</t>
  </si>
  <si>
    <t>911.01 - PRESTAMOS RECIBIDOS A LARGO PLAZO DEL SECTOR PÚBLICO TRANSFORMABLES EN SUBVENCIONES</t>
  </si>
  <si>
    <t>911.00 - PRESTAMOS RECIBIDOS A LARGO PLAZO DEL SECTOR PÚBLICO NO TRANSFORMABLES EN SUBVENCIONES</t>
  </si>
  <si>
    <t>Total 8 - ACTIVOS FINANCIEROS</t>
  </si>
  <si>
    <t>Total 87 - REMANENTE DE TESORERIA</t>
  </si>
  <si>
    <t>Total 870 - REMANENTE DE TESORERIA</t>
  </si>
  <si>
    <t>870.01 - REMANENTE DE TESORERÍA AFECTADO</t>
  </si>
  <si>
    <t>870.00 - REMANENTE DE TESORERÍA</t>
  </si>
  <si>
    <t>Total 86 - ENAJEN. ACCIONES FUERA SECTOR PUBLICO</t>
  </si>
  <si>
    <t>Total 860 - ENAJEN. ACC. Y PARTICIP. FUERA S. PUBLICO EMP. NACIONALES Y U.E.</t>
  </si>
  <si>
    <t>Total 83 - REINTEGROS PRESTAMOS FUERA SECTOR PUBLICO</t>
  </si>
  <si>
    <t>Total 830 - REINTEGROS PRESTAMOS AL PERSONAL A CORT</t>
  </si>
  <si>
    <t>830.02 - REINTEGROS PRESTAMOS PERS. LABORAL</t>
  </si>
  <si>
    <t>830.01 - REINTEGROS PRESTAMOS A FUNCIONARIOS</t>
  </si>
  <si>
    <t>Total 7 - TRANSFERENCIAS Y SUBVENCIONES DE CAPITAL</t>
  </si>
  <si>
    <t>Total 79 - TRANSFERENCIAS Y SUBVENCIONES DE CAPITAL DEL EXTERIOR</t>
  </si>
  <si>
    <t>Total 799 - OTRAS TRANSFERENCIAS Y SUBVENCIONES DE CAPITAL DEL EXTERIOR</t>
  </si>
  <si>
    <t>Total 795 - OTRAS TRANSFERENCIAS Y SUBVENCIIONES DE LA UE.</t>
  </si>
  <si>
    <t>Total 78 - TRANS. Y SUBVENCIONES DE CAPITAL DE FAM. E INSTITU. SIN ANIMO LUCR</t>
  </si>
  <si>
    <t>Total 781 - TRANSFERENCIAS Y SUBV. DE FUNDACIONES</t>
  </si>
  <si>
    <t>Total 780 - TRANS. Y SUBVENCIONES DE CAPITAL DE FAM. E INSTITU. SIN ANIMO LUCR</t>
  </si>
  <si>
    <t>Total 77 - TRANSFERENCIAS Y SUBVENCIONES DE CAPITAL DE EMPRESAS PRIVADAS</t>
  </si>
  <si>
    <t>Total 770 - TRANS. Y SUBV. DE CAPITAL PARA INVESTIGAR DE EMP. PRIVADAS</t>
  </si>
  <si>
    <t>Total 76 - TRANSFERENCIAS Y SUBVENCIONES DE CAPITAL CORP. LOCALES</t>
  </si>
  <si>
    <t>Total 760 - SUBVENCIONES DE CAPITAL DE AYUNTAMIENTOS</t>
  </si>
  <si>
    <t>Total 75 - TRANSFERENCIAS Y SUBVENCIONES DE CAPITAL CC.AA.</t>
  </si>
  <si>
    <t>Total 759 - OTRAS TRANSFERENCIAS Y SUBVENCIONES CAPITAL</t>
  </si>
  <si>
    <t>759.01 - OTRAS SUBVENCIONES DE CAPITAL INVESTIGACION</t>
  </si>
  <si>
    <t>Total 750 - TRANSFERENCIAS Y SUBVENCIONES CAPITAL CC.AA.</t>
  </si>
  <si>
    <t>750.05 - SUBVENCIONES CAPITAL COMUNIDAD MADRID MARCO DEL PLAN DE RECUPERACION, TRANSFORMACION Y RESILIENCIA</t>
  </si>
  <si>
    <t>750.03 - TRANSFERENCIAS DE CAPITAL COMUNIDAD DE MADRID POR EJECUCIÓN DE SENTENCIAS</t>
  </si>
  <si>
    <t>750.01 - SUBVENCIONES DE CAPITAL CM INVESTIGACION</t>
  </si>
  <si>
    <t>Total 73 - TRANSFERENCIAS Y SUBVENCIONES DE AGENCIAS ESTATALES Y OTRAS ENTIDADES CON PRESUPUESTO LIMITATIVO</t>
  </si>
  <si>
    <t>Total 731 - TRANSFERENCIAS Y SUBVENCIONES DE CAPITAL DE LA AGENCIA ESTATAL DE INVESTIGACIÓN EN EL MARCO DEL PLAN DE RECUPERACIÓN, TRANSFORMACIÓN Y RESILIENCIA</t>
  </si>
  <si>
    <t>731.01 - SUBVENCIONES DE CAPITAL DE LA AGENCIA ESTATAL DE INVESTIGACIÓN EN EL MARCO DEL PLAN DE RECUPERACIÓN, TRANSFORMACIÓN Y RESILIENCIA.</t>
  </si>
  <si>
    <t>Total 730 - TRANSFERENCIAS Y SUBVENCIONES DE AGENCIAS ESTATALES DE INVESTIGACIÓN</t>
  </si>
  <si>
    <t>730.01 - SUBVENCIONES CAPITAL DE LA AGENCIA ESTATAL DE INVESTIGACION</t>
  </si>
  <si>
    <t>Total 71 - TRANSFERENCIAS Y SUBVENCIONES DE CAPITAL DE OO. AA.</t>
  </si>
  <si>
    <t>Total 710 - TRANSF. Y SUBVENCIONES CAPITAL ORGANISMOS AUTÓNOMOS</t>
  </si>
  <si>
    <t>710.05 - SUBVENCIONES DE CAPITAL ORGANISMOS AUTÓNOMOS EN EL MARCO DEL PLAN DE RECUPERACIÓN, TRANSFORMACIÓN Y RESILENCIA</t>
  </si>
  <si>
    <t>Total 70 - TRANSFERENCIAS Y SUBVENCIONES DE CAPITAL DEL ESTADO</t>
  </si>
  <si>
    <t>Total 705 - TRANSFERENCIAS Y SUBVENCIONES DE CAPITAL DEL MINISTERIO DE CIENCIA E INNOVACIÓN EN EL MARCO DEL PLAN DE RECUPERACIÓN, TRANSFORMACIÓN Y RESILIENCIA</t>
  </si>
  <si>
    <t>705.01 - SUBVENCIONES DE CAPITAL DEL MINISTERIO DE CIENCIA E INNOVACIÓN EN EL MARCO DEL PLAN DE RECUPERACIÓN, TRANSFORMACIÓN Y RESILIENCIA</t>
  </si>
  <si>
    <t>Total 704 - TRANSFERENCIAS Y SUBVENCIONES DE CAPITAL DEL MINISTERIO DE AGRICULTURA, PESCA Y ALIMENTACIÓN EN EL MARCO DEL PLAN DE RECUPERACIÓN, TRANSFORMACIÓN Y RESILIENCIA.</t>
  </si>
  <si>
    <t>704.01 - SUBVENCIONES DE CAPITAL DEL MINISTERIO DE AGRICULTURA, PESCA Y ALIMENTACIÓN EN EL MARCO DEL PLAN DE RECUPERACIÓN, TRANSFORMACIÓN Y RESILIENCIA</t>
  </si>
  <si>
    <t>Total 703 - TRANSFERENCIAS Y SUBVENCIONES DE CAPITAL DEL MINISTERIO DE ASUNTOS ECONÓMICOS Y TRANSFORMACIÓN DIGITAL</t>
  </si>
  <si>
    <t>703.01 - SUBVENCIONES DE CAPITAL DEL MINISTERIO DE ASUNTOS ECONÓMICOS Y TRANFORMACIÓN DIGITAL EN EL MARCO DEL PLAN DE RECUPERACIÓN, TRANSFORMACIÓN Y RESILIENCIA.</t>
  </si>
  <si>
    <t>Total 702 - TRANSFERENCIAS Y SUBVENCIONES DE CAPITAL DEL MINISTERIO DE UNIVERSIDADES</t>
  </si>
  <si>
    <t>702.01 - SUBVENCIONES DE CAPITAL DEL MINISTERIO DE UNIVERSIDADES EN EL MARCO DEL PLAN DE RECUPERACIÓN, TRANSFORMACIÓN Y RESILIENCIA</t>
  </si>
  <si>
    <t>Total 701 - TRANSFERENCIAS Y SUBVENCIONES DE CAPITAL OTROS MINISTERIOS PARA INVESTIGAR</t>
  </si>
  <si>
    <t>Total 700 - TRANSFERENCIAS Y SUBVENCIONES DE CAPITAL MINISTERIO DE EDUCACIÓN, CULTURA Y DEPORTES</t>
  </si>
  <si>
    <t>700.01 - TRANSFERENCIAS DE CAPITAL DEL MEC PARA INVESTIGACIÓN</t>
  </si>
  <si>
    <t>Total 5 - INGRESOS PATRIMONIALES</t>
  </si>
  <si>
    <t>Total 55 - PRODUCTOS DE CONCESIONES Y APROV. ESPECIALES</t>
  </si>
  <si>
    <t>Total 559 - EXPLOTACIÓN DE PATENTES Y MARCAS</t>
  </si>
  <si>
    <t>Total 550 - PRODUCTO DE CONCESIONES ADMINISTRATIVAS</t>
  </si>
  <si>
    <t>Total 54 - RENTAS DE BIENES INMUEBLES</t>
  </si>
  <si>
    <t>Total 540 - ALQUILER Y PRODUCTOS DE INMUEBLES</t>
  </si>
  <si>
    <t>Total 53 - DIVIDENDOS Y PARTICIPACIONES EN BENEFICIOS</t>
  </si>
  <si>
    <t>Total 530 - DIVIDENDOS PROCEDENTES DE DIVERSOS LEGADOS</t>
  </si>
  <si>
    <t>Total 52 - INTERESES DE DEPOSITOS</t>
  </si>
  <si>
    <t>Total 528 - INTERESES DE DEPOSITOS</t>
  </si>
  <si>
    <t>528 - INTERESES DE DEPOSITOS</t>
  </si>
  <si>
    <t>Total 520 - INTERESES DE CUENTAS BANCARIAS</t>
  </si>
  <si>
    <t>Total 4 - TRANSFERENCIAS Y SUBVENCIONES CORRIENTES</t>
  </si>
  <si>
    <t>Total 49 - TRANSFERENCIAS Y SUBVENCIONES CORRIENTES DEL EXTERIOR</t>
  </si>
  <si>
    <t>Total 499 - OTRAS SUBVENCIONES CORRIENTES</t>
  </si>
  <si>
    <t>499.00 - OTRAS SUBVENCIONES CORRIENTES DEL EXTERIOR. NO REINTEGRABLES</t>
  </si>
  <si>
    <t>Total 492 - OTRAS SUBVENCIONES CORRIENTES DE UNION EUROPEA</t>
  </si>
  <si>
    <t>492.01 - SUBVENCIONES CORRIENTES DE LA UNION EUROPEA. REINTEGRABLES</t>
  </si>
  <si>
    <t>492.00 - SUBVENCIONES CORRIENTES DE LA UNION EUROPEA. NO REINTEGRABLES</t>
  </si>
  <si>
    <t>Total 48 - TRANSFERENCIAS Y SUBVENCIONES CORR. DE FAMILIAS E INST. SIN ANIM. LUC</t>
  </si>
  <si>
    <t>Total 481 - TRANSFERENCIAS Y SUBVENCIONES CORRIENTES DE FUNDACIONES</t>
  </si>
  <si>
    <t>Total 47 - TRANSFERENCIAS Y SUBVENCIONES CORR. DE EMPRESAS PRIVADAS</t>
  </si>
  <si>
    <t>Total 470 - TRANSFERENCIAS Y SUBVENCIONES CORRIENTES EMPRESAS PRIVADAS</t>
  </si>
  <si>
    <t>Total 46 - SUBVENCIONES CORRIENTES DE CORPORACIONES LOCALES</t>
  </si>
  <si>
    <t>Total 460 - SUBS. CORRIENTES AYUNTAMIENTOS</t>
  </si>
  <si>
    <t>460.01 - SUBVENCIONES CORRIENTES DE AYUNTAMIENTOS. REINTEGRABLES</t>
  </si>
  <si>
    <t>Total 45 - DE COMUNIDADES AUTONOMAS</t>
  </si>
  <si>
    <t>Total 459 - OTRAS SUBVENCIONES Y TRANSFERENCIAS CORRIENTES</t>
  </si>
  <si>
    <t>459.04 - SUBVENCIONES CORRIENTES PARA CURSOS DE FORMACIÓN. NO REINTEGRABLES</t>
  </si>
  <si>
    <t>Total 450 - TRANSFERENCIAS Y SUBVENCIONES CORRIENTES DE LA COMUNIDAD DE MADRID</t>
  </si>
  <si>
    <t>450.02 - TRANSFERENCIA PARA LA COMPENSACIÓN POR BECAS Y EXENCIONES EN EL PRECIO DE MATRÍCULA</t>
  </si>
  <si>
    <t>450.00 - TRANSFERENCIA NOMINATIVA DE LA COMUNIDAD DE MADRID</t>
  </si>
  <si>
    <t>Total 44 - TRANSFERENCIAS Y SUBVENCIONES CORRIENTES DE EMPRESAS Y OTROS ENTES PUBLICOS</t>
  </si>
  <si>
    <t>Total 442 - TRANSFERENCIAS Y SUBVENCIONES CORRIENTES DE OTROS ORGANISMOS PÚ</t>
  </si>
  <si>
    <t>Total 43 - DE AGENCIAS ESTATALES Y OTRAS ENT CON PRESUP LIMITATIVO</t>
  </si>
  <si>
    <t>Total 431 - TRANSF. Y SUBV. CORRIENTES DE AGENCIAS ESTATALES PARA INVESTIG</t>
  </si>
  <si>
    <t>431.01 - SUBVENCIONES CORRIENTES DE AGENCIAS ESTATALES PARA INVESTIGACIÓN</t>
  </si>
  <si>
    <t>431.00 - TRANSFERENCIAS CORRIENTES AGENCIAS ESTATALES PARA INVESTIGACIÓN</t>
  </si>
  <si>
    <t>Total 41 - TRANSFERENCIAS Y SUBVENCIONES CORRIENTES DE ORGANISMOS AUTÓNOMOS.</t>
  </si>
  <si>
    <t>Total 410 - TRANSFERENCIAS Y SUBVENCIONES CORRIENTES DE ORGANISMOS AUTÓNOMOS.</t>
  </si>
  <si>
    <t>410.06 - SUBVENCIÓN CORRIENTE PROGRAMA ERASMUS. REINTEGRABLES</t>
  </si>
  <si>
    <t>410.05 - SUBVENCIONES CORRIENTES ORGANISMOS AUTÓNOMOS. REINTEGRABLES</t>
  </si>
  <si>
    <t>410.03 - TRANSFERENCIAS CORRIENTES DE ORGANISMOS AUTÓNOMOS COMUNIDAD DE MADRID</t>
  </si>
  <si>
    <t>410.02 - SUBVENCIÓN CORRIENTE PROGRAMA ERASMUS. NO REINTEGRABLES</t>
  </si>
  <si>
    <t>410.01 - SUBVENCIONES CORRIENTES DE ORGANISMOS AUTÓNOMOS. NO REINTEGRABLES</t>
  </si>
  <si>
    <t>Total 40 - TRANSFERENCIAS Y SUBVENCIONES CORRIENTES DE LA ADMINISTRACIÓN DEL ESTADO</t>
  </si>
  <si>
    <t>Total 409 - OTRAS TRANSFERENCIAS CORRIENTES</t>
  </si>
  <si>
    <t>409 - OTRAS TRANSFERENCIAS CORRIENTES</t>
  </si>
  <si>
    <t>Total 401 - TRANSFERENCIAS Y SUBVENCIONES CORRIENTES. OTROS DEPARTAMENTOS</t>
  </si>
  <si>
    <t>401.02 - SUBVENCIONES CORRIENTES OTROS DEPARTAMENTOS. REINTEGRABLE</t>
  </si>
  <si>
    <t>Total 3 - TASAS PRECIOS PUBLICOS Y OTROS INGRESOS</t>
  </si>
  <si>
    <t>Total 39 - OTROS INGRESOS</t>
  </si>
  <si>
    <t>Total 399 - INGRESOS DIVERSOS</t>
  </si>
  <si>
    <t>399.91 - INGRESOS PRODUCIDOS POR MODIFICACIONES DEL TIPO DE CAMBIO EN PARTIDAS MONETARIAS DENOMINADAS EN MONEDA EXTRANJERA</t>
  </si>
  <si>
    <t>Total 391 - OTROS INGRESOS.INDEMNIZACIONES</t>
  </si>
  <si>
    <t>391.00 - INDEMNIZACION DE SEGUROS</t>
  </si>
  <si>
    <t>Total 38 - REINTEGRO OPERACIONES CORRIENTES</t>
  </si>
  <si>
    <t>Total 380 - REINTEGROS DE OPERACIONES CORRIENTES DE EJERCICIOS CERRADOS</t>
  </si>
  <si>
    <t>380 - REINTEGROS DE OPERACIONES CORRIENTES DE EJERCICIOS CERRADOS</t>
  </si>
  <si>
    <t>Total 33 - VENTA DE BIENES</t>
  </si>
  <si>
    <t>Total 339 - VENTA DE OTROS BIENES</t>
  </si>
  <si>
    <t>Total 335 - VENTA DE MATERIAL DE DESECHO</t>
  </si>
  <si>
    <t>Total 332 - VENTA DE FOTOCOPIAS Y OTROS PRODUCTOS DE REPOGRAFIA</t>
  </si>
  <si>
    <t>Total 330 - VENTA PUBLICACIONES</t>
  </si>
  <si>
    <t>Total 32 - OTROS INGRESOS PROCEDENTES DE PRESTACIÓN DE SERVICIOS</t>
  </si>
  <si>
    <t>Total 329 - OTROS INGRESOS PROCEDENTES DE PRESTACIÓN DE SERVICIOS</t>
  </si>
  <si>
    <t>329.99 - OTROS INGRESOS DERIVADOS DE PRESTACIÓN DE SERVICIOS</t>
  </si>
  <si>
    <t>329.91 - PRESTACIÓN DE SERVICIOS FACTURACIÓN OTT DENTRO DEL PLAN DE RECUPERACIÓN, TRANSFORMACIÓN Y RESILIENCIA</t>
  </si>
  <si>
    <t>329.90 - CANONES ARTICULO 83 LOU DENTRO DEL PLAN DE RECUPERACIÓN, TRANSFORMACIÓN Y RESILIENCIA</t>
  </si>
  <si>
    <t>329.12 - INGRESOS POR PRESTACIONES DE SERVICIOS DE FORMACIÓN OCUPACIONAL</t>
  </si>
  <si>
    <t>329.07 - PRESTACIÓN DE SERVICIOS POR ACTIVIDADES CULTURALES</t>
  </si>
  <si>
    <t>329.05 - PRESTACIÓN DE SERVICIOS EN CENTROS, CAFETERÍAS Y MÁQUINAS EXPENDEDORAS</t>
  </si>
  <si>
    <t>329.04 - INGRESOS POR PRÉSTAMOS INTERBIBLIOTECARIOS</t>
  </si>
  <si>
    <t>329.03 - PRESTACION DE SERVICIOS POR EL USO INSTALACIONES DEPORTIVAS</t>
  </si>
  <si>
    <t>Total 31 - PRECIOS PUBLICOS</t>
  </si>
  <si>
    <t>Total 319 - OTROS PRECIOS PUBLICOS</t>
  </si>
  <si>
    <t>319.01 - DERECHOS DE EXAMEN A OPOSICIONES PAS</t>
  </si>
  <si>
    <t>319.00 - DERECHOS DE EXAMEN A PLAZAS DOCENTES</t>
  </si>
  <si>
    <t>Total 314 - OTROS PRECIOS PÚBLICOS POR CURSOS Y SEMINARIOS</t>
  </si>
  <si>
    <t>Total 312 - PRECIOS PÚBLICOS POR IMPARTIR TÍTULOS PROPIOS,MÁSTERES PROPIOS, CURSOSO Y SEMINARIOS</t>
  </si>
  <si>
    <t>312.03 - INGRESOS POR EXPEDICIÓN TÍTULOS PROPIOS</t>
  </si>
  <si>
    <t>312.00 - DERERECHOS MATRÍCULA POR TÍTULOS PROPIOS</t>
  </si>
  <si>
    <t>Total 310 - DERECHOS DE MATRICULA POR ESTUDIOS OFICIALES</t>
  </si>
  <si>
    <t>310.11 - POR MASTERES OFICIALES INTERUNIVERSITARIOS NO GESTIONADOS POR LA UPM</t>
  </si>
  <si>
    <t>310.07 - POR MASTERES OFICIALES</t>
  </si>
  <si>
    <t>310.06 - POR DERECHOS DE SECRETARIA</t>
  </si>
  <si>
    <t>310.05 - POR EXPEDICION DE TITULOS OFICIALES</t>
  </si>
  <si>
    <t>Pend Cobro</t>
  </si>
  <si>
    <t>Recaudación Neta</t>
  </si>
  <si>
    <t>Dev De Ingresos</t>
  </si>
  <si>
    <t>Cobros Realizados</t>
  </si>
  <si>
    <t>Derechos Recon Netos</t>
  </si>
  <si>
    <t>Total Der Anulados</t>
  </si>
  <si>
    <t>Derechos Reconocidos</t>
  </si>
  <si>
    <t>Previsiones Definitivas</t>
  </si>
  <si>
    <t>Previsiones Iniciales</t>
  </si>
  <si>
    <t>Económica - Subconcepto</t>
  </si>
  <si>
    <t>Estado de ejecución</t>
  </si>
  <si>
    <t>Estado de ejecución 2023</t>
  </si>
  <si>
    <t>329.10 - CÁNONES FUNDACIÓN UNIVERSIDAD EMPRESA</t>
  </si>
  <si>
    <t>408.02 - SUBVENCIONES CORRIENTES DEL MITMA EN EL MARCO DEL PRTR. REINTEGRABLES</t>
  </si>
  <si>
    <t>Total 408 - TRANSFERENCIAS Y SUBVENCIONES CORRIENTES DEL MITMA EN EL MARCO DEL PRTR</t>
  </si>
  <si>
    <t>440.01 - SUBVENCIONES CORRIENTES DE EMPRESAS PÚBLICAS EMPRESARIALES Y OTRAS ENTIDADES DEL SECTOR PÚBLICO INSTITUCIONAL. NO REINTEGRABLES</t>
  </si>
  <si>
    <t>Total 440 - TRANSFERENCIAS CORRIENTES DE EMPRESAS PUBLICAS</t>
  </si>
  <si>
    <t>450.02 - SUBVENCION PARA COMPENSACIÓN POR REDUCCION DEL PRECIO DE MATRÍCULA</t>
  </si>
  <si>
    <t>450.05 - TRANSFERENCIA NOMINATIVA PARA EL CONSEJO SOCIAL</t>
  </si>
  <si>
    <t>450.06 - OTRAS TRANSFERENCIAS CORRIENTES DE LA COMUNIDAD DE MADRID</t>
  </si>
  <si>
    <t>450.07 - OTRAS SUBVENCIONES CORRIENTES DE LA COMUNIDAD DE MADRID. NO REINTEGRABLES</t>
  </si>
  <si>
    <t>450.08 - SUBVENCIONES CORRIENTES PARA CURSOS DE FORMACION. NO REINTEGRABLES</t>
  </si>
  <si>
    <t>450.09 - OTRAS SUBVENCIONES CORRIENTES DE LA COMUNIDAD DE MADRID. REINTEGRABLES</t>
  </si>
  <si>
    <t>459.01 - SUBVENCIONES CORRIENTES DE OTRAS COMUNIDADES AUTONOMAS</t>
  </si>
  <si>
    <t>459.05 - SIN DESCRIPCION</t>
  </si>
  <si>
    <t>Total 459 - TRANSFERENCIAS Y SUBVENCIONES CORRIENTES DE OTRAS COMUNIDADES AUTONOMAS</t>
  </si>
  <si>
    <t>680 - REINTEGROS DE OPERACIONES DE CAPITAL DE EJERCICIOS CERRADOS</t>
  </si>
  <si>
    <t>Total 680 - REINTEGROS DE OPERACIONES DE CAPITAL DE EJERCICIOS CERRADOS</t>
  </si>
  <si>
    <t>Total 68 - (SIN DESCRIPCIÓN)</t>
  </si>
  <si>
    <t>Total 6 - ENAJENACION INVERSIONES REALES</t>
  </si>
  <si>
    <t>Total 704 - TRANSFERENCIAS Y SUBVENCIONES DE CAPITAL DEL MINISTERIO DE AGRICULTURA, PESCA Y ALIMENTACIÓN</t>
  </si>
  <si>
    <t>Total 705 - TRANSFERENCIAS Y SUBVENCIONES DE CAPITAL DEL MINISTERIO DE CIENCIA E INNOVACIÓN</t>
  </si>
  <si>
    <t>710.05 - (SIN DESCRIPCIÓN)</t>
  </si>
  <si>
    <t>Total 731 - TRANSFERENCIAS Y SUBVENCIONES DE CAPITAL DE LA AGENCIA ESTATAL DE INVESTIGACIÓN</t>
  </si>
  <si>
    <t>750.00 - SUBVENCIONES DE CAPITAL CM PARA INVERSIONES</t>
  </si>
  <si>
    <t>770.00 - TRANSF. DE CAPITAL PARA INVESTIG. DE EMPR. PRIV</t>
  </si>
  <si>
    <t>790.02 - SUBVENCIONES DE CAPITAL DEL FONDO EUROPEO DE DESARROLLO REGIONAL. REINTEGRABLES.</t>
  </si>
  <si>
    <t>Total 790 - TRANS. Y SUBV. DE CAPITAL FONDO EUROP DES. REG. FEDER</t>
  </si>
  <si>
    <t>750.03 - TRANSF. CAPITAL COMUNIDAD DE MADRID POR EJECUCIÓN DE SENTENCIAS</t>
  </si>
  <si>
    <t>750.05 - SUBV. CAPITAL COM. MADRID PLAN DE RECUP., TRANSF. Y RESILIENCIA</t>
  </si>
  <si>
    <t>Cuadro 4. Comparación  derechos reconocidos netos por subconceptos en 2022 y 2023</t>
  </si>
  <si>
    <t>Total 408 - TRANSF. Y SUBV. CORR. DEL MITMA EN EL MARCO DEL PRTR</t>
  </si>
  <si>
    <t xml:space="preserve">  430 - TRANSF. Y SUBV. CORRIENTES OO MERCANTILES Y ENTIDADES PUBLICAS EMPRESAR.</t>
  </si>
  <si>
    <t xml:space="preserve">   440.01 - SUBV. CORR. EMP. PÚBLICAS EMPR. Y OTRAS ENT. SECTOR PÚB. INST. NO REINT.</t>
  </si>
  <si>
    <t>450.07 - OTRAS SUBV. CORRIENTES DE LA COMUNIDAD DE MADRID. NO REINTEGRABLES</t>
  </si>
  <si>
    <t>450.09 - OTRAS SUBVENCIONES CORR. DE LA COMUNIDAD DE MADRID. REINTEGRABLES</t>
  </si>
  <si>
    <t>68 - REINTEGROS DE OPERACIONES DE CAPITAL</t>
  </si>
  <si>
    <t xml:space="preserve">710.05 -SUBV. CAPITAL OO. AA. EN EL MARCO DEL PLAN DE REC., TRANSF. Y RESILENCIA. OTROS. REINTEGRABLES	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</si>
</sst>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</font>
    <font>
      <b/>
      <sz val="8"/>
      <color theme="1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4FA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4" fontId="0" fillId="0" borderId="0" xfId="0" applyNumberFormat="1"/>
    <xf numFmtId="0" fontId="5" fillId="0" borderId="0" xfId="0" applyFont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2"/>
    </xf>
    <xf numFmtId="0" fontId="0" fillId="0" borderId="3" xfId="0" applyBorder="1" applyAlignment="1">
      <alignment horizontal="left" indent="3"/>
    </xf>
    <xf numFmtId="0" fontId="3" fillId="0" borderId="3" xfId="0" applyFont="1" applyBorder="1" applyAlignment="1">
      <alignment horizontal="left" indent="3"/>
    </xf>
    <xf numFmtId="0" fontId="3" fillId="0" borderId="3" xfId="0" applyFont="1" applyBorder="1" applyAlignment="1">
      <alignment horizontal="left" indent="2"/>
    </xf>
    <xf numFmtId="0" fontId="3" fillId="4" borderId="3" xfId="0" applyFont="1" applyFill="1" applyBorder="1" applyAlignment="1">
      <alignment horizontal="left" indent="2"/>
    </xf>
    <xf numFmtId="0" fontId="0" fillId="4" borderId="3" xfId="0" applyFill="1" applyBorder="1" applyAlignment="1">
      <alignment horizontal="left" indent="3"/>
    </xf>
    <xf numFmtId="0" fontId="3" fillId="4" borderId="3" xfId="0" applyFont="1" applyFill="1" applyBorder="1" applyAlignment="1">
      <alignment horizontal="left" indent="3"/>
    </xf>
    <xf numFmtId="0" fontId="0" fillId="4" borderId="3" xfId="0" applyFill="1" applyBorder="1" applyAlignment="1">
      <alignment horizontal="left" indent="2"/>
    </xf>
    <xf numFmtId="2" fontId="5" fillId="0" borderId="0" xfId="0" applyNumberFormat="1" applyFont="1"/>
    <xf numFmtId="4" fontId="5" fillId="0" borderId="0" xfId="0" applyNumberFormat="1" applyFont="1"/>
    <xf numFmtId="0" fontId="5" fillId="3" borderId="3" xfId="0" applyFont="1" applyFill="1" applyBorder="1" applyAlignment="1">
      <alignment horizontal="left" vertical="center"/>
    </xf>
    <xf numFmtId="4" fontId="5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10" fontId="5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0" fontId="3" fillId="0" borderId="0" xfId="0" applyNumberFormat="1" applyFont="1"/>
    <xf numFmtId="0" fontId="3" fillId="0" borderId="3" xfId="0" applyFont="1" applyBorder="1" applyAlignment="1">
      <alignment horizontal="left" indent="1"/>
    </xf>
    <xf numFmtId="4" fontId="11" fillId="3" borderId="3" xfId="0" applyNumberFormat="1" applyFont="1" applyFill="1" applyBorder="1" applyAlignment="1">
      <alignment vertical="center"/>
    </xf>
    <xf numFmtId="0" fontId="0" fillId="5" borderId="3" xfId="0" applyFill="1" applyBorder="1" applyAlignment="1">
      <alignment horizontal="left" indent="2"/>
    </xf>
    <xf numFmtId="4" fontId="5" fillId="5" borderId="3" xfId="0" applyNumberFormat="1" applyFont="1" applyFill="1" applyBorder="1" applyAlignment="1">
      <alignment horizontal="right" vertical="top" wrapText="1"/>
    </xf>
    <xf numFmtId="4" fontId="3" fillId="5" borderId="3" xfId="0" applyNumberFormat="1" applyFont="1" applyFill="1" applyBorder="1" applyAlignment="1">
      <alignment horizontal="right" vertical="top" wrapText="1"/>
    </xf>
    <xf numFmtId="4" fontId="11" fillId="5" borderId="3" xfId="0" applyNumberFormat="1" applyFont="1" applyFill="1" applyBorder="1"/>
    <xf numFmtId="4" fontId="5" fillId="5" borderId="3" xfId="0" applyNumberFormat="1" applyFont="1" applyFill="1" applyBorder="1"/>
    <xf numFmtId="10" fontId="5" fillId="5" borderId="3" xfId="0" applyNumberFormat="1" applyFont="1" applyFill="1" applyBorder="1" applyAlignment="1">
      <alignment horizontal="center"/>
    </xf>
    <xf numFmtId="4" fontId="8" fillId="5" borderId="3" xfId="0" applyNumberFormat="1" applyFont="1" applyFill="1" applyBorder="1"/>
    <xf numFmtId="4" fontId="3" fillId="5" borderId="3" xfId="0" applyNumberFormat="1" applyFont="1" applyFill="1" applyBorder="1"/>
    <xf numFmtId="10" fontId="3" fillId="5" borderId="3" xfId="0" applyNumberFormat="1" applyFont="1" applyFill="1" applyBorder="1" applyAlignment="1">
      <alignment horizontal="center"/>
    </xf>
    <xf numFmtId="4" fontId="10" fillId="5" borderId="3" xfId="0" applyNumberFormat="1" applyFont="1" applyFill="1" applyBorder="1"/>
    <xf numFmtId="4" fontId="9" fillId="5" borderId="3" xfId="0" applyNumberFormat="1" applyFont="1" applyFill="1" applyBorder="1"/>
    <xf numFmtId="0" fontId="1" fillId="0" borderId="0" xfId="0" applyFont="1"/>
    <xf numFmtId="0" fontId="3" fillId="0" borderId="0" xfId="1"/>
    <xf numFmtId="0" fontId="13" fillId="0" borderId="0" xfId="1" applyFont="1"/>
    <xf numFmtId="4" fontId="14" fillId="7" borderId="5" xfId="1" applyNumberFormat="1" applyFont="1" applyFill="1" applyBorder="1" applyAlignment="1">
      <alignment horizontal="right" vertical="top" wrapText="1"/>
    </xf>
    <xf numFmtId="4" fontId="14" fillId="7" borderId="6" xfId="1" applyNumberFormat="1" applyFont="1" applyFill="1" applyBorder="1" applyAlignment="1">
      <alignment horizontal="right" vertical="top" wrapText="1"/>
    </xf>
    <xf numFmtId="4" fontId="15" fillId="7" borderId="6" xfId="1" applyNumberFormat="1" applyFont="1" applyFill="1" applyBorder="1" applyAlignment="1">
      <alignment horizontal="right" vertical="top" wrapText="1"/>
    </xf>
    <xf numFmtId="0" fontId="15" fillId="7" borderId="6" xfId="1" applyFont="1" applyFill="1" applyBorder="1" applyAlignment="1">
      <alignment horizontal="left" vertical="top" wrapText="1"/>
    </xf>
    <xf numFmtId="4" fontId="16" fillId="8" borderId="5" xfId="1" applyNumberFormat="1" applyFont="1" applyFill="1" applyBorder="1" applyAlignment="1">
      <alignment horizontal="right" vertical="top" wrapText="1"/>
    </xf>
    <xf numFmtId="4" fontId="16" fillId="8" borderId="6" xfId="1" applyNumberFormat="1" applyFont="1" applyFill="1" applyBorder="1" applyAlignment="1">
      <alignment horizontal="right" vertical="top" wrapText="1"/>
    </xf>
    <xf numFmtId="4" fontId="13" fillId="8" borderId="6" xfId="1" applyNumberFormat="1" applyFont="1" applyFill="1" applyBorder="1" applyAlignment="1">
      <alignment horizontal="right" vertical="top" wrapText="1"/>
    </xf>
    <xf numFmtId="0" fontId="13" fillId="7" borderId="6" xfId="1" applyFont="1" applyFill="1" applyBorder="1" applyAlignment="1">
      <alignment horizontal="left" vertical="top" wrapText="1"/>
    </xf>
    <xf numFmtId="0" fontId="14" fillId="7" borderId="5" xfId="1" applyFont="1" applyFill="1" applyBorder="1" applyAlignment="1">
      <alignment horizontal="left" vertical="top" wrapText="1"/>
    </xf>
    <xf numFmtId="0" fontId="14" fillId="7" borderId="6" xfId="1" applyFont="1" applyFill="1" applyBorder="1" applyAlignment="1">
      <alignment horizontal="left" vertical="top" wrapText="1"/>
    </xf>
    <xf numFmtId="0" fontId="15" fillId="7" borderId="7" xfId="1" applyFont="1" applyFill="1" applyBorder="1" applyAlignment="1">
      <alignment horizontal="left" vertical="top" wrapText="1"/>
    </xf>
    <xf numFmtId="0" fontId="13" fillId="0" borderId="0" xfId="1" applyFont="1" applyAlignment="1">
      <alignment horizontal="center" vertical="top" wrapText="1"/>
    </xf>
    <xf numFmtId="0" fontId="3" fillId="0" borderId="0" xfId="1" applyAlignment="1">
      <alignment horizontal="center" vertical="top" wrapText="1"/>
    </xf>
    <xf numFmtId="0" fontId="5" fillId="7" borderId="7" xfId="1" applyFont="1" applyFill="1" applyBorder="1" applyAlignment="1">
      <alignment horizontal="left" vertical="top" wrapText="1"/>
    </xf>
    <xf numFmtId="0" fontId="5" fillId="7" borderId="6" xfId="1" applyFont="1" applyFill="1" applyBorder="1" applyAlignment="1">
      <alignment horizontal="left" vertical="top" wrapText="1"/>
    </xf>
    <xf numFmtId="0" fontId="5" fillId="7" borderId="6" xfId="1" applyFont="1" applyFill="1" applyBorder="1" applyAlignment="1">
      <alignment horizontal="center" vertical="top" wrapText="1"/>
    </xf>
    <xf numFmtId="0" fontId="3" fillId="7" borderId="6" xfId="1" applyFill="1" applyBorder="1" applyAlignment="1">
      <alignment horizontal="left" vertical="top" wrapText="1"/>
    </xf>
    <xf numFmtId="4" fontId="3" fillId="8" borderId="6" xfId="1" applyNumberFormat="1" applyFill="1" applyBorder="1" applyAlignment="1">
      <alignment horizontal="right" vertical="top" wrapText="1"/>
    </xf>
    <xf numFmtId="4" fontId="5" fillId="7" borderId="6" xfId="1" applyNumberFormat="1" applyFont="1" applyFill="1" applyBorder="1" applyAlignment="1">
      <alignment horizontal="right" vertical="top" wrapText="1"/>
    </xf>
    <xf numFmtId="4" fontId="15" fillId="6" borderId="6" xfId="1" applyNumberFormat="1" applyFont="1" applyFill="1" applyBorder="1" applyAlignment="1">
      <alignment horizontal="right" vertical="top" wrapText="1"/>
    </xf>
    <xf numFmtId="4" fontId="3" fillId="0" borderId="0" xfId="1" applyNumberFormat="1"/>
    <xf numFmtId="4" fontId="8" fillId="5" borderId="3" xfId="0" applyNumberFormat="1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left" wrapText="1" indent="3"/>
    </xf>
    <xf numFmtId="0" fontId="0" fillId="0" borderId="3" xfId="0" applyBorder="1" applyAlignment="1">
      <alignment horizontal="left" wrapText="1" indent="3"/>
    </xf>
    <xf numFmtId="0" fontId="5" fillId="6" borderId="6" xfId="1" applyFont="1" applyFill="1" applyBorder="1" applyAlignment="1">
      <alignment horizontal="left" vertical="top" wrapText="1"/>
    </xf>
    <xf numFmtId="4" fontId="5" fillId="6" borderId="6" xfId="1" applyNumberFormat="1" applyFont="1" applyFill="1" applyBorder="1" applyAlignment="1">
      <alignment horizontal="right" vertical="top" wrapText="1"/>
    </xf>
    <xf numFmtId="4" fontId="3" fillId="5" borderId="3" xfId="0" applyNumberFormat="1" applyFont="1" applyFill="1" applyBorder="1" applyAlignment="1">
      <alignment vertical="top"/>
    </xf>
    <xf numFmtId="4" fontId="8" fillId="5" borderId="3" xfId="0" applyNumberFormat="1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7" fillId="0" borderId="0" xfId="1" applyFont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right" vertical="top" wrapText="1"/>
    </xf>
    <xf numFmtId="4" fontId="5" fillId="0" borderId="3" xfId="0" applyNumberFormat="1" applyFont="1" applyFill="1" applyBorder="1" applyAlignment="1">
      <alignment horizontal="right" vertical="top" wrapText="1"/>
    </xf>
    <xf numFmtId="4" fontId="11" fillId="0" borderId="3" xfId="0" applyNumberFormat="1" applyFont="1" applyFill="1" applyBorder="1"/>
    <xf numFmtId="4" fontId="8" fillId="0" borderId="3" xfId="0" applyNumberFormat="1" applyFont="1" applyFill="1" applyBorder="1"/>
  </cellXfs>
  <cellStyles count="2">
    <cellStyle name="Normal" xfId="0" builtinId="0"/>
    <cellStyle name="Normal 2" xfId="1" xr:uid="{E7A89392-10CA-4777-BE20-64BDF9DC06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91CB-BA97-41E1-927B-AB9E7CEAFC2E}">
  <sheetPr>
    <pageSetUpPr fitToPage="1"/>
  </sheetPr>
  <dimension ref="A1:H282"/>
  <sheetViews>
    <sheetView tabSelected="1" topLeftCell="A20" zoomScale="90" zoomScaleNormal="90" workbookViewId="0">
      <selection activeCell="H50" sqref="H50"/>
    </sheetView>
  </sheetViews>
  <sheetFormatPr baseColWidth="10" defaultRowHeight="15" x14ac:dyDescent="0.25"/>
  <cols>
    <col min="1" max="1" width="81" customWidth="1"/>
    <col min="2" max="2" width="15" style="1" bestFit="1" customWidth="1"/>
    <col min="3" max="3" width="15.42578125" style="1" bestFit="1" customWidth="1"/>
    <col min="4" max="4" width="16.140625" style="1" customWidth="1"/>
    <col min="5" max="5" width="14.42578125" style="20" bestFit="1" customWidth="1"/>
    <col min="6" max="6" width="13.5703125" bestFit="1" customWidth="1"/>
    <col min="7" max="7" width="12.5703125" bestFit="1" customWidth="1"/>
    <col min="8" max="8" width="13.5703125" bestFit="1" customWidth="1"/>
  </cols>
  <sheetData>
    <row r="1" spans="1:7" ht="30.75" customHeight="1" x14ac:dyDescent="0.25">
      <c r="A1" s="74" t="s">
        <v>434</v>
      </c>
      <c r="B1" s="74"/>
      <c r="C1" s="74"/>
      <c r="D1" s="74"/>
      <c r="E1" s="74"/>
    </row>
    <row r="2" spans="1:7" s="36" customFormat="1" ht="16.7" customHeight="1" x14ac:dyDescent="0.25">
      <c r="A2" s="71" t="s">
        <v>100</v>
      </c>
      <c r="B2" s="68" t="s">
        <v>249</v>
      </c>
      <c r="C2" s="68" t="s">
        <v>240</v>
      </c>
      <c r="D2" s="75" t="s">
        <v>250</v>
      </c>
      <c r="E2" s="71" t="s">
        <v>101</v>
      </c>
    </row>
    <row r="3" spans="1:7" s="36" customFormat="1" ht="16.7" customHeight="1" x14ac:dyDescent="0.25">
      <c r="A3" s="71"/>
      <c r="B3" s="68"/>
      <c r="C3" s="68"/>
      <c r="D3" s="76"/>
      <c r="E3" s="71"/>
    </row>
    <row r="4" spans="1:7" s="2" customFormat="1" x14ac:dyDescent="0.25">
      <c r="A4" s="3" t="s">
        <v>173</v>
      </c>
      <c r="B4" s="26">
        <f>SUM(B5+B29+B46+B61+B64)</f>
        <v>82253149.030000001</v>
      </c>
      <c r="C4" s="28">
        <f>C5+C29+C46+C61+C64</f>
        <v>72247163.020000011</v>
      </c>
      <c r="D4" s="29">
        <f>B4-C4</f>
        <v>10005986.00999999</v>
      </c>
      <c r="E4" s="30">
        <f>D4/C4</f>
        <v>0.13849659407705819</v>
      </c>
    </row>
    <row r="5" spans="1:7" s="2" customFormat="1" x14ac:dyDescent="0.25">
      <c r="A5" s="4" t="s">
        <v>174</v>
      </c>
      <c r="B5" s="26">
        <f>SUM(B6+B19+B24+B26)</f>
        <v>57463431.220000006</v>
      </c>
      <c r="C5" s="28">
        <f>C6+C19+C24+C26</f>
        <v>51410128.420000002</v>
      </c>
      <c r="D5" s="29">
        <f t="shared" ref="D5:D68" si="0">B5-C5</f>
        <v>6053302.8000000045</v>
      </c>
      <c r="E5" s="30">
        <f t="shared" ref="E5:E10" si="1">D5/C5</f>
        <v>0.11774533513215457</v>
      </c>
      <c r="F5" s="13"/>
      <c r="G5" s="14"/>
    </row>
    <row r="6" spans="1:7" x14ac:dyDescent="0.25">
      <c r="A6" s="9" t="s">
        <v>175</v>
      </c>
      <c r="B6" s="27">
        <f>SUM(B7:B18)</f>
        <v>56663975.350000001</v>
      </c>
      <c r="C6" s="27">
        <v>50751448.979999997</v>
      </c>
      <c r="D6" s="32">
        <f t="shared" si="0"/>
        <v>5912526.3700000048</v>
      </c>
      <c r="E6" s="33">
        <f t="shared" si="1"/>
        <v>0.11649965643995698</v>
      </c>
      <c r="F6" s="1"/>
    </row>
    <row r="7" spans="1:7" x14ac:dyDescent="0.25">
      <c r="A7" s="10" t="s">
        <v>0</v>
      </c>
      <c r="B7" s="27">
        <v>46016239.109999999</v>
      </c>
      <c r="C7" s="27">
        <v>40839532.229999997</v>
      </c>
      <c r="D7" s="32">
        <f t="shared" si="0"/>
        <v>5176706.8800000027</v>
      </c>
      <c r="E7" s="33">
        <f t="shared" si="1"/>
        <v>0.12675725203819269</v>
      </c>
    </row>
    <row r="8" spans="1:7" x14ac:dyDescent="0.25">
      <c r="A8" s="10" t="s">
        <v>1</v>
      </c>
      <c r="B8" s="27">
        <v>795577.97</v>
      </c>
      <c r="C8" s="27">
        <v>818859.43</v>
      </c>
      <c r="D8" s="32">
        <f t="shared" si="0"/>
        <v>-23281.460000000079</v>
      </c>
      <c r="E8" s="33">
        <f t="shared" si="1"/>
        <v>-2.843157097183344E-2</v>
      </c>
    </row>
    <row r="9" spans="1:7" x14ac:dyDescent="0.25">
      <c r="A9" s="10" t="s">
        <v>2</v>
      </c>
      <c r="B9" s="27">
        <v>12558</v>
      </c>
      <c r="C9" s="27">
        <v>16107</v>
      </c>
      <c r="D9" s="32">
        <f t="shared" si="0"/>
        <v>-3549</v>
      </c>
      <c r="E9" s="33">
        <f t="shared" si="1"/>
        <v>-0.22033898305084745</v>
      </c>
    </row>
    <row r="10" spans="1:7" x14ac:dyDescent="0.25">
      <c r="A10" s="10" t="s">
        <v>3</v>
      </c>
      <c r="B10" s="27">
        <v>206108.81</v>
      </c>
      <c r="C10" s="27">
        <v>224324.12</v>
      </c>
      <c r="D10" s="32">
        <f t="shared" si="0"/>
        <v>-18215.309999999998</v>
      </c>
      <c r="E10" s="33">
        <f t="shared" si="1"/>
        <v>-8.1200853479331592E-2</v>
      </c>
    </row>
    <row r="11" spans="1:7" hidden="1" x14ac:dyDescent="0.25">
      <c r="A11" s="10" t="s">
        <v>4</v>
      </c>
      <c r="B11" s="31">
        <v>0</v>
      </c>
      <c r="C11" s="31">
        <v>0</v>
      </c>
      <c r="D11" s="32">
        <f t="shared" si="0"/>
        <v>0</v>
      </c>
      <c r="E11" s="33"/>
    </row>
    <row r="12" spans="1:7" x14ac:dyDescent="0.25">
      <c r="A12" s="11" t="s">
        <v>176</v>
      </c>
      <c r="B12" s="27">
        <v>952138.21</v>
      </c>
      <c r="C12" s="27">
        <v>974789.79</v>
      </c>
      <c r="D12" s="32">
        <f t="shared" si="0"/>
        <v>-22651.580000000075</v>
      </c>
      <c r="E12" s="33">
        <f>D12/C12</f>
        <v>-2.3237399726970955E-2</v>
      </c>
    </row>
    <row r="13" spans="1:7" x14ac:dyDescent="0.25">
      <c r="A13" s="10" t="s">
        <v>5</v>
      </c>
      <c r="B13" s="27">
        <v>110612.98</v>
      </c>
      <c r="C13" s="27">
        <v>161170.41</v>
      </c>
      <c r="D13" s="32">
        <f t="shared" si="0"/>
        <v>-50557.430000000008</v>
      </c>
      <c r="E13" s="33">
        <f>D13/C13</f>
        <v>-0.31368928080532898</v>
      </c>
    </row>
    <row r="14" spans="1:7" x14ac:dyDescent="0.25">
      <c r="A14" s="10" t="s">
        <v>6</v>
      </c>
      <c r="B14" s="27">
        <v>8361734.71</v>
      </c>
      <c r="C14" s="27">
        <v>7520827.2400000002</v>
      </c>
      <c r="D14" s="32">
        <f t="shared" si="0"/>
        <v>840907.46999999974</v>
      </c>
      <c r="E14" s="33">
        <f>D14/C14</f>
        <v>0.11181050211173309</v>
      </c>
    </row>
    <row r="15" spans="1:7" hidden="1" x14ac:dyDescent="0.25">
      <c r="A15" s="10" t="s">
        <v>7</v>
      </c>
      <c r="B15" s="31">
        <v>0</v>
      </c>
      <c r="C15" s="31">
        <v>0</v>
      </c>
      <c r="D15" s="32">
        <f t="shared" si="0"/>
        <v>0</v>
      </c>
      <c r="E15" s="33"/>
    </row>
    <row r="16" spans="1:7" x14ac:dyDescent="0.25">
      <c r="A16" s="11" t="s">
        <v>199</v>
      </c>
      <c r="B16" s="31">
        <v>202392.78</v>
      </c>
      <c r="C16" s="27">
        <v>189764.19</v>
      </c>
      <c r="D16" s="32">
        <f t="shared" si="0"/>
        <v>12628.589999999997</v>
      </c>
      <c r="E16" s="33">
        <f>D16/C16</f>
        <v>6.6548857294940617E-2</v>
      </c>
    </row>
    <row r="17" spans="1:8" hidden="1" x14ac:dyDescent="0.25">
      <c r="A17" s="11" t="s">
        <v>200</v>
      </c>
      <c r="B17" s="31">
        <v>0</v>
      </c>
      <c r="C17" s="31">
        <v>0</v>
      </c>
      <c r="D17" s="32">
        <f t="shared" si="0"/>
        <v>0</v>
      </c>
      <c r="E17" s="33" t="e">
        <f t="shared" ref="E17:E18" si="2">D17/C17</f>
        <v>#DIV/0!</v>
      </c>
    </row>
    <row r="18" spans="1:8" x14ac:dyDescent="0.25">
      <c r="A18" s="11" t="s">
        <v>224</v>
      </c>
      <c r="B18" s="31">
        <v>6612.78</v>
      </c>
      <c r="C18" s="27">
        <v>6074.57</v>
      </c>
      <c r="D18" s="32">
        <f t="shared" si="0"/>
        <v>538.21</v>
      </c>
      <c r="E18" s="33">
        <f t="shared" si="2"/>
        <v>8.8600509994946161E-2</v>
      </c>
    </row>
    <row r="19" spans="1:8" x14ac:dyDescent="0.25">
      <c r="A19" s="9" t="s">
        <v>139</v>
      </c>
      <c r="B19" s="27">
        <f>SUM(B20:B23)</f>
        <v>385360.56</v>
      </c>
      <c r="C19" s="27">
        <v>279331.99</v>
      </c>
      <c r="D19" s="32">
        <f t="shared" si="0"/>
        <v>106028.57</v>
      </c>
      <c r="E19" s="33">
        <f>D19/C19</f>
        <v>0.37957904499230471</v>
      </c>
    </row>
    <row r="20" spans="1:8" x14ac:dyDescent="0.25">
      <c r="A20" s="10" t="s">
        <v>8</v>
      </c>
      <c r="B20" s="27">
        <v>0</v>
      </c>
      <c r="C20" s="27">
        <v>5766.77</v>
      </c>
      <c r="D20" s="32">
        <f t="shared" si="0"/>
        <v>-5766.77</v>
      </c>
      <c r="E20" s="33">
        <f>D20/C20</f>
        <v>-1</v>
      </c>
    </row>
    <row r="21" spans="1:8" x14ac:dyDescent="0.25">
      <c r="A21" s="10" t="s">
        <v>9</v>
      </c>
      <c r="B21" s="27">
        <v>382604.65</v>
      </c>
      <c r="C21" s="27">
        <v>273346.40000000002</v>
      </c>
      <c r="D21" s="32">
        <f t="shared" si="0"/>
        <v>109258.25</v>
      </c>
      <c r="E21" s="33">
        <f>D21/C21</f>
        <v>0.39970619697204718</v>
      </c>
    </row>
    <row r="22" spans="1:8" hidden="1" x14ac:dyDescent="0.25">
      <c r="A22" s="10" t="s">
        <v>10</v>
      </c>
      <c r="B22" s="31">
        <v>0</v>
      </c>
      <c r="C22" s="31">
        <v>0</v>
      </c>
      <c r="D22" s="32">
        <f t="shared" si="0"/>
        <v>0</v>
      </c>
      <c r="E22" s="33"/>
    </row>
    <row r="23" spans="1:8" x14ac:dyDescent="0.25">
      <c r="A23" s="10" t="s">
        <v>11</v>
      </c>
      <c r="B23" s="31">
        <v>2755.91</v>
      </c>
      <c r="C23" s="27">
        <v>218.82</v>
      </c>
      <c r="D23" s="32">
        <f t="shared" si="0"/>
        <v>2537.0899999999997</v>
      </c>
      <c r="E23" s="33">
        <f t="shared" ref="E23" si="3">D23/C23</f>
        <v>11.594415501325289</v>
      </c>
    </row>
    <row r="24" spans="1:8" x14ac:dyDescent="0.25">
      <c r="A24" s="9" t="s">
        <v>241</v>
      </c>
      <c r="B24" s="27">
        <f>SUM(B25)</f>
        <v>310018.93</v>
      </c>
      <c r="C24" s="27">
        <v>311568.17</v>
      </c>
      <c r="D24" s="32">
        <f t="shared" si="0"/>
        <v>-1549.2399999999907</v>
      </c>
      <c r="E24" s="33">
        <f t="shared" ref="E24:E39" si="4">D24/C24</f>
        <v>-4.9723949657630006E-3</v>
      </c>
    </row>
    <row r="25" spans="1:8" x14ac:dyDescent="0.25">
      <c r="A25" s="10" t="s">
        <v>12</v>
      </c>
      <c r="B25" s="27">
        <v>310018.93</v>
      </c>
      <c r="C25" s="27">
        <v>311568.17</v>
      </c>
      <c r="D25" s="32">
        <f t="shared" si="0"/>
        <v>-1549.2399999999907</v>
      </c>
      <c r="E25" s="33">
        <f t="shared" si="4"/>
        <v>-4.9723949657630006E-3</v>
      </c>
    </row>
    <row r="26" spans="1:8" x14ac:dyDescent="0.25">
      <c r="A26" s="12" t="s">
        <v>13</v>
      </c>
      <c r="B26" s="27">
        <f>SUM(B27:B28)</f>
        <v>104076.38</v>
      </c>
      <c r="C26" s="27">
        <v>67779.28</v>
      </c>
      <c r="D26" s="32">
        <f t="shared" si="0"/>
        <v>36297.100000000006</v>
      </c>
      <c r="E26" s="33">
        <f t="shared" si="4"/>
        <v>0.53551911439602196</v>
      </c>
    </row>
    <row r="27" spans="1:8" x14ac:dyDescent="0.25">
      <c r="A27" s="11" t="s">
        <v>14</v>
      </c>
      <c r="B27" s="27">
        <v>68807</v>
      </c>
      <c r="C27" s="27">
        <v>7851.5</v>
      </c>
      <c r="D27" s="32">
        <f t="shared" si="0"/>
        <v>60955.5</v>
      </c>
      <c r="E27" s="33">
        <f t="shared" si="4"/>
        <v>7.7635483665541614</v>
      </c>
    </row>
    <row r="28" spans="1:8" x14ac:dyDescent="0.25">
      <c r="A28" s="11" t="s">
        <v>129</v>
      </c>
      <c r="B28" s="81">
        <v>35269.379999999997</v>
      </c>
      <c r="C28" s="81">
        <v>59927.78</v>
      </c>
      <c r="D28" s="32">
        <f t="shared" si="0"/>
        <v>-24658.400000000001</v>
      </c>
      <c r="E28" s="33">
        <f t="shared" si="4"/>
        <v>-0.41146860437680155</v>
      </c>
    </row>
    <row r="29" spans="1:8" s="2" customFormat="1" x14ac:dyDescent="0.25">
      <c r="A29" s="4" t="s">
        <v>125</v>
      </c>
      <c r="B29" s="82">
        <f>SUM(B30)</f>
        <v>23548207.879999999</v>
      </c>
      <c r="C29" s="83">
        <f>SUM(C30)</f>
        <v>19785989.309999999</v>
      </c>
      <c r="D29" s="29">
        <f t="shared" si="0"/>
        <v>3762218.5700000003</v>
      </c>
      <c r="E29" s="30">
        <f t="shared" si="4"/>
        <v>0.19014558792359929</v>
      </c>
      <c r="F29" s="13"/>
      <c r="G29" s="14"/>
    </row>
    <row r="30" spans="1:8" x14ac:dyDescent="0.25">
      <c r="A30" s="9" t="s">
        <v>178</v>
      </c>
      <c r="B30" s="81">
        <f>SUM(B31:B45)</f>
        <v>23548207.879999999</v>
      </c>
      <c r="C30" s="81">
        <v>19785989.309999999</v>
      </c>
      <c r="D30" s="32">
        <f t="shared" si="0"/>
        <v>3762218.5700000003</v>
      </c>
      <c r="E30" s="33">
        <f t="shared" si="4"/>
        <v>0.19014558792359929</v>
      </c>
    </row>
    <row r="31" spans="1:8" x14ac:dyDescent="0.25">
      <c r="A31" s="10" t="s">
        <v>15</v>
      </c>
      <c r="B31" s="81">
        <v>6254245.2800000003</v>
      </c>
      <c r="C31" s="81">
        <v>4913574.92</v>
      </c>
      <c r="D31" s="32">
        <f t="shared" si="0"/>
        <v>1340670.3600000003</v>
      </c>
      <c r="E31" s="33">
        <f t="shared" si="4"/>
        <v>0.27285029369207225</v>
      </c>
      <c r="F31" s="1"/>
      <c r="H31" s="1"/>
    </row>
    <row r="32" spans="1:8" x14ac:dyDescent="0.25">
      <c r="A32" s="11" t="s">
        <v>201</v>
      </c>
      <c r="B32" s="81">
        <v>11933242.17</v>
      </c>
      <c r="C32" s="81">
        <v>11197342.810000001</v>
      </c>
      <c r="D32" s="32">
        <f t="shared" si="0"/>
        <v>735899.3599999994</v>
      </c>
      <c r="E32" s="33">
        <f t="shared" si="4"/>
        <v>6.5720892223000482E-2</v>
      </c>
      <c r="F32" s="1"/>
    </row>
    <row r="33" spans="1:8" x14ac:dyDescent="0.25">
      <c r="A33" s="11" t="s">
        <v>179</v>
      </c>
      <c r="B33" s="81">
        <v>63076.79</v>
      </c>
      <c r="C33" s="81">
        <v>52171.89</v>
      </c>
      <c r="D33" s="32">
        <f t="shared" si="0"/>
        <v>10904.900000000001</v>
      </c>
      <c r="E33" s="33">
        <f t="shared" si="4"/>
        <v>0.20901868803296184</v>
      </c>
    </row>
    <row r="34" spans="1:8" x14ac:dyDescent="0.25">
      <c r="A34" s="10" t="s">
        <v>16</v>
      </c>
      <c r="B34" s="81">
        <v>792</v>
      </c>
      <c r="C34" s="81">
        <v>376</v>
      </c>
      <c r="D34" s="32">
        <f t="shared" si="0"/>
        <v>416</v>
      </c>
      <c r="E34" s="33">
        <f t="shared" si="4"/>
        <v>1.1063829787234043</v>
      </c>
      <c r="H34" s="1"/>
    </row>
    <row r="35" spans="1:8" x14ac:dyDescent="0.25">
      <c r="A35" s="10" t="s">
        <v>17</v>
      </c>
      <c r="B35" s="81">
        <v>304680.01</v>
      </c>
      <c r="C35" s="81">
        <v>271414.75</v>
      </c>
      <c r="D35" s="32">
        <f t="shared" si="0"/>
        <v>33265.260000000009</v>
      </c>
      <c r="E35" s="33">
        <f t="shared" si="4"/>
        <v>0.12256246206221294</v>
      </c>
    </row>
    <row r="36" spans="1:8" x14ac:dyDescent="0.25">
      <c r="A36" s="10" t="s">
        <v>18</v>
      </c>
      <c r="B36" s="81">
        <v>13884.95</v>
      </c>
      <c r="C36" s="81">
        <v>54149.25</v>
      </c>
      <c r="D36" s="32">
        <f t="shared" si="0"/>
        <v>-40264.300000000003</v>
      </c>
      <c r="E36" s="33">
        <f t="shared" si="4"/>
        <v>-0.74358001265022144</v>
      </c>
    </row>
    <row r="37" spans="1:8" hidden="1" x14ac:dyDescent="0.25">
      <c r="A37" s="10" t="s">
        <v>19</v>
      </c>
      <c r="B37" s="81">
        <v>0</v>
      </c>
      <c r="C37" s="81">
        <v>0</v>
      </c>
      <c r="D37" s="32">
        <f t="shared" si="0"/>
        <v>0</v>
      </c>
      <c r="E37" s="33"/>
    </row>
    <row r="38" spans="1:8" x14ac:dyDescent="0.25">
      <c r="A38" s="10" t="s">
        <v>20</v>
      </c>
      <c r="B38" s="81">
        <v>1482164.33</v>
      </c>
      <c r="C38" s="81">
        <v>1671335.62</v>
      </c>
      <c r="D38" s="32">
        <f t="shared" si="0"/>
        <v>-189171.29000000004</v>
      </c>
      <c r="E38" s="33">
        <f t="shared" si="4"/>
        <v>-0.11318569875271373</v>
      </c>
      <c r="F38" s="1"/>
    </row>
    <row r="39" spans="1:8" hidden="1" x14ac:dyDescent="0.25">
      <c r="A39" s="10" t="s">
        <v>189</v>
      </c>
      <c r="B39" s="81">
        <v>0</v>
      </c>
      <c r="C39" s="81">
        <v>0</v>
      </c>
      <c r="D39" s="32">
        <f t="shared" si="0"/>
        <v>0</v>
      </c>
      <c r="E39" s="33" t="e">
        <f t="shared" si="4"/>
        <v>#DIV/0!</v>
      </c>
    </row>
    <row r="40" spans="1:8" x14ac:dyDescent="0.25">
      <c r="A40" s="11" t="s">
        <v>225</v>
      </c>
      <c r="B40" s="84">
        <v>99361.4</v>
      </c>
      <c r="C40" s="84">
        <v>0</v>
      </c>
      <c r="D40" s="32">
        <f t="shared" si="0"/>
        <v>99361.4</v>
      </c>
      <c r="E40" s="33"/>
    </row>
    <row r="41" spans="1:8" x14ac:dyDescent="0.25">
      <c r="A41" s="10" t="s">
        <v>21</v>
      </c>
      <c r="B41" s="81">
        <v>880710</v>
      </c>
      <c r="C41" s="81">
        <v>767639.57</v>
      </c>
      <c r="D41" s="32">
        <f t="shared" si="0"/>
        <v>113070.43000000005</v>
      </c>
      <c r="E41" s="33">
        <f t="shared" ref="E41:E112" si="5">D41/C41</f>
        <v>0.14729624998356983</v>
      </c>
    </row>
    <row r="42" spans="1:8" x14ac:dyDescent="0.25">
      <c r="A42" s="10" t="s">
        <v>202</v>
      </c>
      <c r="B42" s="81">
        <v>12237</v>
      </c>
      <c r="C42" s="81">
        <v>8780.83</v>
      </c>
      <c r="D42" s="32">
        <f t="shared" si="0"/>
        <v>3456.17</v>
      </c>
      <c r="E42" s="33">
        <f t="shared" si="5"/>
        <v>0.39360402148771817</v>
      </c>
    </row>
    <row r="43" spans="1:8" x14ac:dyDescent="0.25">
      <c r="A43" s="11" t="s">
        <v>226</v>
      </c>
      <c r="B43" s="81">
        <v>372658.09</v>
      </c>
      <c r="C43" s="81">
        <v>125343.02</v>
      </c>
      <c r="D43" s="32">
        <f t="shared" si="0"/>
        <v>247315.07</v>
      </c>
      <c r="E43" s="33">
        <f t="shared" si="5"/>
        <v>1.9731060413256358</v>
      </c>
    </row>
    <row r="44" spans="1:8" x14ac:dyDescent="0.25">
      <c r="A44" s="11" t="s">
        <v>244</v>
      </c>
      <c r="B44" s="81">
        <v>2111729.2400000002</v>
      </c>
      <c r="C44" s="81">
        <v>710277.07</v>
      </c>
      <c r="D44" s="32">
        <f t="shared" si="0"/>
        <v>1401452.1700000004</v>
      </c>
      <c r="E44" s="33">
        <f t="shared" si="5"/>
        <v>1.9731063118791101</v>
      </c>
    </row>
    <row r="45" spans="1:8" x14ac:dyDescent="0.25">
      <c r="A45" s="11" t="s">
        <v>177</v>
      </c>
      <c r="B45" s="81">
        <v>19426.62</v>
      </c>
      <c r="C45" s="81">
        <v>13583.58</v>
      </c>
      <c r="D45" s="32">
        <f t="shared" si="0"/>
        <v>5843.0399999999991</v>
      </c>
      <c r="E45" s="33">
        <f t="shared" si="5"/>
        <v>0.43015464259053937</v>
      </c>
      <c r="F45" s="1"/>
    </row>
    <row r="46" spans="1:8" s="2" customFormat="1" x14ac:dyDescent="0.25">
      <c r="A46" s="4" t="s">
        <v>126</v>
      </c>
      <c r="B46" s="82">
        <f>SUM(B47+B49+B51+B53+B55+B57)</f>
        <v>149051.48000000001</v>
      </c>
      <c r="C46" s="83">
        <f>C47+C49+C51+C53+C55+C57</f>
        <v>142101.85999999999</v>
      </c>
      <c r="D46" s="29">
        <f t="shared" si="0"/>
        <v>6949.6200000000244</v>
      </c>
      <c r="E46" s="30">
        <f t="shared" si="5"/>
        <v>4.8905904539180735E-2</v>
      </c>
      <c r="F46" s="13"/>
      <c r="G46" s="14"/>
    </row>
    <row r="47" spans="1:8" x14ac:dyDescent="0.25">
      <c r="A47" s="12" t="s">
        <v>22</v>
      </c>
      <c r="B47" s="81">
        <v>65580.850000000006</v>
      </c>
      <c r="C47" s="81">
        <v>71284.850000000006</v>
      </c>
      <c r="D47" s="32">
        <f t="shared" si="0"/>
        <v>-5704</v>
      </c>
      <c r="E47" s="33">
        <f t="shared" si="5"/>
        <v>-8.0017002210147029E-2</v>
      </c>
    </row>
    <row r="48" spans="1:8" x14ac:dyDescent="0.25">
      <c r="A48" s="10" t="s">
        <v>23</v>
      </c>
      <c r="B48" s="27">
        <v>65580.850000000006</v>
      </c>
      <c r="C48" s="27">
        <v>71284.850000000006</v>
      </c>
      <c r="D48" s="32">
        <f t="shared" si="0"/>
        <v>-5704</v>
      </c>
      <c r="E48" s="33">
        <f t="shared" si="5"/>
        <v>-8.0017002210147029E-2</v>
      </c>
    </row>
    <row r="49" spans="1:7" x14ac:dyDescent="0.25">
      <c r="A49" s="9" t="s">
        <v>141</v>
      </c>
      <c r="B49" s="56">
        <v>6428.73</v>
      </c>
      <c r="C49" s="27">
        <v>3153.2</v>
      </c>
      <c r="D49" s="32">
        <f t="shared" si="0"/>
        <v>3275.5299999999997</v>
      </c>
      <c r="E49" s="33">
        <f t="shared" si="5"/>
        <v>1.0387955093238614</v>
      </c>
    </row>
    <row r="50" spans="1:7" x14ac:dyDescent="0.25">
      <c r="A50" s="11" t="s">
        <v>140</v>
      </c>
      <c r="B50" s="27">
        <v>6428.73</v>
      </c>
      <c r="C50" s="27">
        <v>3153.2</v>
      </c>
      <c r="D50" s="32">
        <f t="shared" si="0"/>
        <v>3275.5299999999997</v>
      </c>
      <c r="E50" s="33">
        <f t="shared" si="5"/>
        <v>1.0387955093238614</v>
      </c>
    </row>
    <row r="51" spans="1:7" ht="15" hidden="1" customHeight="1" x14ac:dyDescent="0.25">
      <c r="A51" s="12" t="s">
        <v>24</v>
      </c>
      <c r="B51" s="34"/>
      <c r="C51" s="34"/>
      <c r="D51" s="32">
        <f t="shared" si="0"/>
        <v>0</v>
      </c>
      <c r="E51" s="33" t="e">
        <f t="shared" si="5"/>
        <v>#DIV/0!</v>
      </c>
    </row>
    <row r="52" spans="1:7" ht="15" hidden="1" customHeight="1" x14ac:dyDescent="0.25">
      <c r="A52" s="10" t="s">
        <v>24</v>
      </c>
      <c r="B52" s="34"/>
      <c r="C52" s="34"/>
      <c r="D52" s="32">
        <f t="shared" si="0"/>
        <v>0</v>
      </c>
      <c r="E52" s="33" t="e">
        <f t="shared" si="5"/>
        <v>#DIV/0!</v>
      </c>
    </row>
    <row r="53" spans="1:7" x14ac:dyDescent="0.25">
      <c r="A53" s="12" t="s">
        <v>25</v>
      </c>
      <c r="B53" s="27">
        <v>825.46</v>
      </c>
      <c r="C53" s="27">
        <v>0</v>
      </c>
      <c r="D53" s="32">
        <f t="shared" si="0"/>
        <v>825.46</v>
      </c>
      <c r="E53" s="33"/>
    </row>
    <row r="54" spans="1:7" x14ac:dyDescent="0.25">
      <c r="A54" s="10" t="s">
        <v>25</v>
      </c>
      <c r="B54" s="27">
        <v>825.46</v>
      </c>
      <c r="C54" s="27">
        <v>0</v>
      </c>
      <c r="D54" s="32">
        <f t="shared" si="0"/>
        <v>825.46</v>
      </c>
      <c r="E54" s="33"/>
    </row>
    <row r="55" spans="1:7" hidden="1" x14ac:dyDescent="0.25">
      <c r="A55" s="12" t="s">
        <v>26</v>
      </c>
      <c r="B55" s="31"/>
      <c r="C55" s="31">
        <f>SUM(C56)</f>
        <v>0</v>
      </c>
      <c r="D55" s="32">
        <f t="shared" si="0"/>
        <v>0</v>
      </c>
      <c r="E55" s="33"/>
    </row>
    <row r="56" spans="1:7" hidden="1" x14ac:dyDescent="0.25">
      <c r="A56" s="10" t="s">
        <v>26</v>
      </c>
      <c r="B56" s="31"/>
      <c r="C56" s="31">
        <v>0</v>
      </c>
      <c r="D56" s="32">
        <f t="shared" si="0"/>
        <v>0</v>
      </c>
      <c r="E56" s="33"/>
    </row>
    <row r="57" spans="1:7" x14ac:dyDescent="0.25">
      <c r="A57" s="12" t="s">
        <v>27</v>
      </c>
      <c r="B57" s="27">
        <v>76216.44</v>
      </c>
      <c r="C57" s="27">
        <v>67663.81</v>
      </c>
      <c r="D57" s="32">
        <f t="shared" si="0"/>
        <v>8552.6300000000047</v>
      </c>
      <c r="E57" s="33">
        <f t="shared" si="5"/>
        <v>0.12639888294791565</v>
      </c>
    </row>
    <row r="58" spans="1:7" x14ac:dyDescent="0.25">
      <c r="A58" s="10" t="s">
        <v>27</v>
      </c>
      <c r="B58" s="27">
        <v>76216.44</v>
      </c>
      <c r="C58" s="27">
        <v>67663.81</v>
      </c>
      <c r="D58" s="32">
        <f t="shared" si="0"/>
        <v>8552.6300000000047</v>
      </c>
      <c r="E58" s="33">
        <f t="shared" si="5"/>
        <v>0.12639888294791565</v>
      </c>
    </row>
    <row r="59" spans="1:7" ht="13.5" customHeight="1" x14ac:dyDescent="0.25">
      <c r="A59" s="71" t="s">
        <v>100</v>
      </c>
      <c r="B59" s="68" t="s">
        <v>249</v>
      </c>
      <c r="C59" s="68" t="s">
        <v>240</v>
      </c>
      <c r="D59" s="72" t="s">
        <v>251</v>
      </c>
      <c r="E59" s="71" t="s">
        <v>101</v>
      </c>
    </row>
    <row r="60" spans="1:7" x14ac:dyDescent="0.25">
      <c r="A60" s="71"/>
      <c r="B60" s="68"/>
      <c r="C60" s="68"/>
      <c r="D60" s="73"/>
      <c r="E60" s="71"/>
    </row>
    <row r="61" spans="1:7" s="2" customFormat="1" x14ac:dyDescent="0.25">
      <c r="A61" s="4" t="s">
        <v>127</v>
      </c>
      <c r="B61" s="26">
        <f>SUM(B62)</f>
        <v>546887.88</v>
      </c>
      <c r="C61" s="26">
        <v>390265.75</v>
      </c>
      <c r="D61" s="29">
        <f t="shared" si="0"/>
        <v>156622.13</v>
      </c>
      <c r="E61" s="30">
        <f t="shared" si="5"/>
        <v>0.40132174037819102</v>
      </c>
      <c r="F61" s="13"/>
      <c r="G61" s="14"/>
    </row>
    <row r="62" spans="1:7" x14ac:dyDescent="0.25">
      <c r="A62" s="12" t="s">
        <v>28</v>
      </c>
      <c r="B62" s="31">
        <v>546887.88</v>
      </c>
      <c r="C62" s="31">
        <v>390265.75</v>
      </c>
      <c r="D62" s="32">
        <f t="shared" si="0"/>
        <v>156622.13</v>
      </c>
      <c r="E62" s="33">
        <f t="shared" si="5"/>
        <v>0.40132174037819102</v>
      </c>
    </row>
    <row r="63" spans="1:7" x14ac:dyDescent="0.25">
      <c r="A63" s="10" t="s">
        <v>28</v>
      </c>
      <c r="B63" s="31">
        <v>546887.88</v>
      </c>
      <c r="C63" s="31">
        <v>390265.75</v>
      </c>
      <c r="D63" s="32">
        <f t="shared" si="0"/>
        <v>156622.13</v>
      </c>
      <c r="E63" s="33">
        <f t="shared" si="5"/>
        <v>0.40132174037819102</v>
      </c>
    </row>
    <row r="64" spans="1:7" s="2" customFormat="1" x14ac:dyDescent="0.25">
      <c r="A64" s="4" t="s">
        <v>128</v>
      </c>
      <c r="B64" s="26">
        <f>SUM(B69+B65)</f>
        <v>545570.57000000007</v>
      </c>
      <c r="C64" s="26">
        <v>518677.68</v>
      </c>
      <c r="D64" s="29">
        <f t="shared" si="0"/>
        <v>26892.890000000072</v>
      </c>
      <c r="E64" s="30">
        <f t="shared" si="5"/>
        <v>5.1848944030134618E-2</v>
      </c>
      <c r="F64" s="13"/>
      <c r="G64" s="14"/>
    </row>
    <row r="65" spans="1:5" x14ac:dyDescent="0.25">
      <c r="A65" s="12" t="s">
        <v>29</v>
      </c>
      <c r="B65" s="31">
        <f>SUM(B66:B68)</f>
        <v>151265.21000000002</v>
      </c>
      <c r="C65" s="31">
        <v>219389.1</v>
      </c>
      <c r="D65" s="32">
        <f t="shared" si="0"/>
        <v>-68123.889999999985</v>
      </c>
      <c r="E65" s="33">
        <f t="shared" si="5"/>
        <v>-0.31051629274198211</v>
      </c>
    </row>
    <row r="66" spans="1:5" x14ac:dyDescent="0.25">
      <c r="A66" s="11" t="s">
        <v>180</v>
      </c>
      <c r="B66" s="27">
        <v>111141.87</v>
      </c>
      <c r="C66" s="27">
        <v>204693.52</v>
      </c>
      <c r="D66" s="32">
        <f t="shared" si="0"/>
        <v>-93551.65</v>
      </c>
      <c r="E66" s="33">
        <f t="shared" si="5"/>
        <v>-0.45703278735936537</v>
      </c>
    </row>
    <row r="67" spans="1:5" x14ac:dyDescent="0.25">
      <c r="A67" s="11" t="s">
        <v>30</v>
      </c>
      <c r="B67" s="27">
        <v>22409.39</v>
      </c>
      <c r="C67" s="27">
        <v>11743.88</v>
      </c>
      <c r="D67" s="32">
        <f t="shared" si="0"/>
        <v>10665.51</v>
      </c>
      <c r="E67" s="33">
        <f t="shared" si="5"/>
        <v>0.90817600316079528</v>
      </c>
    </row>
    <row r="68" spans="1:5" x14ac:dyDescent="0.25">
      <c r="A68" s="10" t="s">
        <v>31</v>
      </c>
      <c r="B68" s="27">
        <v>17713.95</v>
      </c>
      <c r="C68" s="27">
        <v>2951.7</v>
      </c>
      <c r="D68" s="32">
        <f t="shared" si="0"/>
        <v>14762.25</v>
      </c>
      <c r="E68" s="33">
        <f t="shared" si="5"/>
        <v>5.0012704543144633</v>
      </c>
    </row>
    <row r="69" spans="1:5" x14ac:dyDescent="0.25">
      <c r="A69" s="12" t="s">
        <v>32</v>
      </c>
      <c r="B69" s="27">
        <f>SUM(B70:B72)</f>
        <v>394305.36</v>
      </c>
      <c r="C69" s="27">
        <v>299288.58</v>
      </c>
      <c r="D69" s="32">
        <f t="shared" ref="D69:D143" si="6">B69-C69</f>
        <v>95016.77999999997</v>
      </c>
      <c r="E69" s="33">
        <f t="shared" si="5"/>
        <v>0.31747546130894794</v>
      </c>
    </row>
    <row r="70" spans="1:5" x14ac:dyDescent="0.25">
      <c r="A70" s="10" t="s">
        <v>33</v>
      </c>
      <c r="B70" s="27">
        <v>597</v>
      </c>
      <c r="C70" s="27">
        <v>546</v>
      </c>
      <c r="D70" s="32">
        <f t="shared" si="6"/>
        <v>51</v>
      </c>
      <c r="E70" s="33">
        <f t="shared" si="5"/>
        <v>9.3406593406593408E-2</v>
      </c>
    </row>
    <row r="71" spans="1:5" x14ac:dyDescent="0.25">
      <c r="A71" s="11" t="s">
        <v>190</v>
      </c>
      <c r="B71" s="27">
        <v>7.0000000000000007E-2</v>
      </c>
      <c r="C71" s="27">
        <v>147.96</v>
      </c>
      <c r="D71" s="32">
        <f t="shared" si="6"/>
        <v>-147.89000000000001</v>
      </c>
      <c r="E71" s="33">
        <f t="shared" si="5"/>
        <v>-0.99952689916193571</v>
      </c>
    </row>
    <row r="72" spans="1:5" x14ac:dyDescent="0.25">
      <c r="A72" s="10" t="s">
        <v>34</v>
      </c>
      <c r="B72" s="27">
        <v>393708.29</v>
      </c>
      <c r="C72" s="27">
        <v>298594.62</v>
      </c>
      <c r="D72" s="32">
        <f t="shared" si="6"/>
        <v>95113.669999999984</v>
      </c>
      <c r="E72" s="33">
        <f t="shared" si="5"/>
        <v>0.31853778879204181</v>
      </c>
    </row>
    <row r="73" spans="1:5" s="2" customFormat="1" x14ac:dyDescent="0.25">
      <c r="A73" s="3" t="s">
        <v>104</v>
      </c>
      <c r="B73" s="26">
        <f>SUM(B74+B89+B97+B103+B112+B128+B131+B136+B148)</f>
        <v>239389133.06</v>
      </c>
      <c r="C73" s="26">
        <v>226303805.91</v>
      </c>
      <c r="D73" s="29">
        <f t="shared" si="6"/>
        <v>13085327.150000006</v>
      </c>
      <c r="E73" s="30">
        <f t="shared" si="5"/>
        <v>5.7821949115623716E-2</v>
      </c>
    </row>
    <row r="74" spans="1:5" s="2" customFormat="1" x14ac:dyDescent="0.25">
      <c r="A74" s="4" t="s">
        <v>105</v>
      </c>
      <c r="B74" s="26">
        <f>SUM(B78+B82+B86)</f>
        <v>390782.64</v>
      </c>
      <c r="C74" s="26">
        <f>SUM(C78+C75)</f>
        <v>237115.81</v>
      </c>
      <c r="D74" s="29">
        <f t="shared" si="6"/>
        <v>153666.83000000002</v>
      </c>
      <c r="E74" s="30">
        <f t="shared" si="5"/>
        <v>0.64806657135177959</v>
      </c>
    </row>
    <row r="75" spans="1:5" hidden="1" x14ac:dyDescent="0.25">
      <c r="A75" s="12" t="s">
        <v>35</v>
      </c>
      <c r="B75" s="31">
        <f>SUM(B76:B77)</f>
        <v>0</v>
      </c>
      <c r="C75" s="31">
        <f>SUM(C76:C77)</f>
        <v>0</v>
      </c>
      <c r="D75" s="32">
        <f t="shared" si="6"/>
        <v>0</v>
      </c>
      <c r="E75" s="30" t="e">
        <f t="shared" si="5"/>
        <v>#DIV/0!</v>
      </c>
    </row>
    <row r="76" spans="1:5" ht="15" hidden="1" customHeight="1" x14ac:dyDescent="0.25">
      <c r="A76" s="11" t="s">
        <v>142</v>
      </c>
      <c r="B76" s="31">
        <v>0</v>
      </c>
      <c r="C76" s="31">
        <v>0</v>
      </c>
      <c r="D76" s="32">
        <f t="shared" si="6"/>
        <v>0</v>
      </c>
      <c r="E76" s="30" t="e">
        <f t="shared" si="5"/>
        <v>#DIV/0!</v>
      </c>
    </row>
    <row r="77" spans="1:5" hidden="1" x14ac:dyDescent="0.25">
      <c r="A77" s="10" t="s">
        <v>36</v>
      </c>
      <c r="B77" s="31"/>
      <c r="C77" s="31">
        <v>0</v>
      </c>
      <c r="D77" s="32">
        <f t="shared" si="6"/>
        <v>0</v>
      </c>
      <c r="E77" s="30" t="e">
        <f t="shared" si="5"/>
        <v>#DIV/0!</v>
      </c>
    </row>
    <row r="78" spans="1:5" x14ac:dyDescent="0.25">
      <c r="A78" s="12" t="s">
        <v>37</v>
      </c>
      <c r="B78" s="31">
        <v>134871.64000000001</v>
      </c>
      <c r="C78" s="31">
        <f>SUM(C80:C81)</f>
        <v>237115.81</v>
      </c>
      <c r="D78" s="32">
        <f t="shared" si="6"/>
        <v>-102244.16999999998</v>
      </c>
      <c r="E78" s="33">
        <f t="shared" si="5"/>
        <v>-0.43119929455568562</v>
      </c>
    </row>
    <row r="79" spans="1:5" ht="15" hidden="1" customHeight="1" x14ac:dyDescent="0.25">
      <c r="A79" s="11" t="s">
        <v>130</v>
      </c>
      <c r="B79" s="34"/>
      <c r="C79" s="34"/>
      <c r="D79" s="32">
        <f t="shared" si="6"/>
        <v>0</v>
      </c>
      <c r="E79" s="30" t="e">
        <f t="shared" si="5"/>
        <v>#DIV/0!</v>
      </c>
    </row>
    <row r="80" spans="1:5" ht="15" hidden="1" customHeight="1" x14ac:dyDescent="0.25">
      <c r="A80" s="10" t="s">
        <v>38</v>
      </c>
      <c r="B80" s="34"/>
      <c r="C80" s="31"/>
      <c r="D80" s="32">
        <f t="shared" si="6"/>
        <v>0</v>
      </c>
      <c r="E80" s="30" t="e">
        <f t="shared" si="5"/>
        <v>#DIV/0!</v>
      </c>
    </row>
    <row r="81" spans="1:5" x14ac:dyDescent="0.25">
      <c r="A81" s="11" t="s">
        <v>182</v>
      </c>
      <c r="B81" s="27">
        <v>134871.64000000001</v>
      </c>
      <c r="C81" s="60">
        <v>237115.81</v>
      </c>
      <c r="D81" s="32">
        <f t="shared" si="6"/>
        <v>-102244.16999999998</v>
      </c>
      <c r="E81" s="30">
        <f t="shared" si="5"/>
        <v>-0.43119929455568562</v>
      </c>
    </row>
    <row r="82" spans="1:5" x14ac:dyDescent="0.25">
      <c r="A82" s="9" t="s">
        <v>435</v>
      </c>
      <c r="B82" s="31">
        <v>34161</v>
      </c>
      <c r="C82" s="31">
        <v>0</v>
      </c>
      <c r="D82" s="32">
        <f t="shared" ref="D82:D88" si="7">B82-C82</f>
        <v>34161</v>
      </c>
      <c r="E82" s="30"/>
    </row>
    <row r="83" spans="1:5" ht="15" hidden="1" customHeight="1" x14ac:dyDescent="0.25">
      <c r="A83" s="11" t="s">
        <v>130</v>
      </c>
      <c r="B83" s="34"/>
      <c r="C83" s="34"/>
      <c r="D83" s="32">
        <f t="shared" si="7"/>
        <v>0</v>
      </c>
      <c r="E83" s="30"/>
    </row>
    <row r="84" spans="1:5" ht="15" hidden="1" customHeight="1" x14ac:dyDescent="0.25">
      <c r="A84" s="10" t="s">
        <v>38</v>
      </c>
      <c r="B84" s="34"/>
      <c r="C84" s="31"/>
      <c r="D84" s="32">
        <f t="shared" si="7"/>
        <v>0</v>
      </c>
      <c r="E84" s="30"/>
    </row>
    <row r="85" spans="1:5" x14ac:dyDescent="0.25">
      <c r="A85" s="11" t="s">
        <v>407</v>
      </c>
      <c r="B85" s="27">
        <v>34161</v>
      </c>
      <c r="C85" s="60">
        <v>0</v>
      </c>
      <c r="D85" s="32">
        <f t="shared" si="7"/>
        <v>34161</v>
      </c>
      <c r="E85" s="30"/>
    </row>
    <row r="86" spans="1:5" x14ac:dyDescent="0.25">
      <c r="A86" s="9" t="s">
        <v>354</v>
      </c>
      <c r="B86" s="31">
        <v>221750</v>
      </c>
      <c r="C86" s="31">
        <v>0</v>
      </c>
      <c r="D86" s="32">
        <f t="shared" si="7"/>
        <v>221750</v>
      </c>
      <c r="E86" s="30"/>
    </row>
    <row r="87" spans="1:5" ht="15" hidden="1" customHeight="1" x14ac:dyDescent="0.25">
      <c r="A87" s="11" t="s">
        <v>130</v>
      </c>
      <c r="B87" s="34"/>
      <c r="C87" s="34"/>
      <c r="D87" s="32">
        <f t="shared" si="7"/>
        <v>0</v>
      </c>
      <c r="E87" s="30" t="e">
        <f t="shared" si="5"/>
        <v>#DIV/0!</v>
      </c>
    </row>
    <row r="88" spans="1:5" ht="15" hidden="1" customHeight="1" x14ac:dyDescent="0.25">
      <c r="A88" s="10" t="s">
        <v>38</v>
      </c>
      <c r="B88" s="34"/>
      <c r="C88" s="31"/>
      <c r="D88" s="32">
        <f t="shared" si="7"/>
        <v>0</v>
      </c>
      <c r="E88" s="30" t="e">
        <f t="shared" si="5"/>
        <v>#DIV/0!</v>
      </c>
    </row>
    <row r="89" spans="1:5" s="2" customFormat="1" x14ac:dyDescent="0.25">
      <c r="A89" s="4" t="s">
        <v>106</v>
      </c>
      <c r="B89" s="26">
        <f>B90</f>
        <v>5394231.4100000001</v>
      </c>
      <c r="C89" s="26">
        <v>4479073.1399999997</v>
      </c>
      <c r="D89" s="29">
        <f t="shared" si="6"/>
        <v>915158.27000000048</v>
      </c>
      <c r="E89" s="30">
        <f t="shared" si="5"/>
        <v>0.20431867071498649</v>
      </c>
    </row>
    <row r="90" spans="1:5" x14ac:dyDescent="0.25">
      <c r="A90" s="5" t="s">
        <v>39</v>
      </c>
      <c r="B90" s="27">
        <f>SUM(B91:B96)</f>
        <v>5394231.4100000001</v>
      </c>
      <c r="C90" s="27">
        <v>4479073.1399999997</v>
      </c>
      <c r="D90" s="32">
        <f t="shared" si="6"/>
        <v>915158.27000000048</v>
      </c>
      <c r="E90" s="33">
        <f t="shared" si="5"/>
        <v>0.20431867071498649</v>
      </c>
    </row>
    <row r="91" spans="1:5" x14ac:dyDescent="0.25">
      <c r="A91" s="6" t="s">
        <v>203</v>
      </c>
      <c r="B91" s="31">
        <v>126000</v>
      </c>
      <c r="C91" s="31">
        <v>0</v>
      </c>
      <c r="D91" s="32">
        <f t="shared" si="6"/>
        <v>126000</v>
      </c>
      <c r="E91" s="33"/>
    </row>
    <row r="92" spans="1:5" x14ac:dyDescent="0.25">
      <c r="A92" s="6" t="s">
        <v>40</v>
      </c>
      <c r="B92" s="27">
        <v>476096.3</v>
      </c>
      <c r="C92" s="27">
        <v>139884.93</v>
      </c>
      <c r="D92" s="32">
        <f t="shared" si="6"/>
        <v>336211.37</v>
      </c>
      <c r="E92" s="33">
        <f t="shared" si="5"/>
        <v>2.4034852789360515</v>
      </c>
    </row>
    <row r="93" spans="1:5" x14ac:dyDescent="0.25">
      <c r="A93" s="6" t="s">
        <v>41</v>
      </c>
      <c r="B93" s="27">
        <v>34000</v>
      </c>
      <c r="C93" s="27">
        <v>390224</v>
      </c>
      <c r="D93" s="32">
        <f t="shared" si="6"/>
        <v>-356224</v>
      </c>
      <c r="E93" s="33">
        <f t="shared" si="5"/>
        <v>-0.91287055639837633</v>
      </c>
    </row>
    <row r="94" spans="1:5" x14ac:dyDescent="0.25">
      <c r="A94" s="6" t="s">
        <v>42</v>
      </c>
      <c r="B94" s="27">
        <v>4758135.1100000003</v>
      </c>
      <c r="C94" s="27">
        <v>34000</v>
      </c>
      <c r="D94" s="32">
        <f t="shared" si="6"/>
        <v>4724135.1100000003</v>
      </c>
      <c r="E94" s="33">
        <f t="shared" si="5"/>
        <v>138.94515029411767</v>
      </c>
    </row>
    <row r="95" spans="1:5" x14ac:dyDescent="0.25">
      <c r="A95" s="6" t="s">
        <v>191</v>
      </c>
      <c r="B95" s="27"/>
      <c r="C95" s="27">
        <v>22376.59</v>
      </c>
      <c r="D95" s="32">
        <f>B95-C95</f>
        <v>-22376.59</v>
      </c>
      <c r="E95" s="33">
        <f t="shared" si="5"/>
        <v>-1</v>
      </c>
    </row>
    <row r="96" spans="1:5" x14ac:dyDescent="0.25">
      <c r="A96" s="6" t="s">
        <v>192</v>
      </c>
      <c r="B96" s="27"/>
      <c r="C96" s="27">
        <v>3892587.62</v>
      </c>
      <c r="D96" s="32">
        <f t="shared" si="6"/>
        <v>-3892587.62</v>
      </c>
      <c r="E96" s="33">
        <f t="shared" si="5"/>
        <v>-1</v>
      </c>
    </row>
    <row r="97" spans="1:5" s="2" customFormat="1" x14ac:dyDescent="0.25">
      <c r="A97" s="4" t="s">
        <v>107</v>
      </c>
      <c r="B97" s="26">
        <f>B98+B100</f>
        <v>0</v>
      </c>
      <c r="C97" s="26">
        <v>446148.46</v>
      </c>
      <c r="D97" s="29">
        <f t="shared" si="6"/>
        <v>-446148.46</v>
      </c>
      <c r="E97" s="30">
        <f t="shared" si="5"/>
        <v>-1</v>
      </c>
    </row>
    <row r="98" spans="1:5" s="2" customFormat="1" hidden="1" x14ac:dyDescent="0.25">
      <c r="A98" s="23" t="s">
        <v>436</v>
      </c>
      <c r="B98" s="31">
        <v>0</v>
      </c>
      <c r="C98" s="31">
        <v>0</v>
      </c>
      <c r="D98" s="32">
        <f t="shared" si="6"/>
        <v>0</v>
      </c>
      <c r="E98" s="33"/>
    </row>
    <row r="99" spans="1:5" s="2" customFormat="1" hidden="1" x14ac:dyDescent="0.25">
      <c r="A99" s="23" t="s">
        <v>227</v>
      </c>
      <c r="B99" s="31"/>
      <c r="C99" s="31">
        <v>0</v>
      </c>
      <c r="D99" s="32">
        <f t="shared" si="6"/>
        <v>0</v>
      </c>
      <c r="E99" s="33"/>
    </row>
    <row r="100" spans="1:5" x14ac:dyDescent="0.25">
      <c r="A100" s="8" t="s">
        <v>143</v>
      </c>
      <c r="B100" s="31">
        <v>0</v>
      </c>
      <c r="C100" s="31">
        <v>446148.46</v>
      </c>
      <c r="D100" s="32">
        <f t="shared" si="6"/>
        <v>-446148.46</v>
      </c>
      <c r="E100" s="33">
        <f t="shared" si="5"/>
        <v>-1</v>
      </c>
    </row>
    <row r="101" spans="1:5" ht="15" hidden="1" customHeight="1" x14ac:dyDescent="0.25">
      <c r="A101" s="7" t="s">
        <v>144</v>
      </c>
      <c r="B101" s="27">
        <v>0</v>
      </c>
      <c r="C101" s="27">
        <v>0</v>
      </c>
      <c r="D101" s="32">
        <f t="shared" si="6"/>
        <v>0</v>
      </c>
      <c r="E101" s="33"/>
    </row>
    <row r="102" spans="1:5" x14ac:dyDescent="0.25">
      <c r="A102" s="7" t="s">
        <v>145</v>
      </c>
      <c r="B102" s="27">
        <v>0</v>
      </c>
      <c r="C102" s="27">
        <v>446148.46</v>
      </c>
      <c r="D102" s="32">
        <f t="shared" si="6"/>
        <v>-446148.46</v>
      </c>
      <c r="E102" s="33">
        <f t="shared" si="5"/>
        <v>-1</v>
      </c>
    </row>
    <row r="103" spans="1:5" s="2" customFormat="1" x14ac:dyDescent="0.25">
      <c r="A103" s="4" t="s">
        <v>147</v>
      </c>
      <c r="B103" s="26">
        <f>SUM(B110+B107+B104)</f>
        <v>141700</v>
      </c>
      <c r="C103" s="26">
        <v>85596.3</v>
      </c>
      <c r="D103" s="29">
        <f>B103-C103</f>
        <v>56103.7</v>
      </c>
      <c r="E103" s="30">
        <f t="shared" si="5"/>
        <v>0.65544538724220547</v>
      </c>
    </row>
    <row r="104" spans="1:5" s="2" customFormat="1" ht="12.75" customHeight="1" x14ac:dyDescent="0.25">
      <c r="A104" s="8" t="s">
        <v>183</v>
      </c>
      <c r="B104" s="31">
        <f>SUM(B105:B106)</f>
        <v>1700</v>
      </c>
      <c r="C104" s="31">
        <v>0</v>
      </c>
      <c r="D104" s="32">
        <f t="shared" si="6"/>
        <v>1700</v>
      </c>
      <c r="E104" s="30"/>
    </row>
    <row r="105" spans="1:5" s="2" customFormat="1" ht="12.75" customHeight="1" x14ac:dyDescent="0.25">
      <c r="A105" s="8" t="s">
        <v>437</v>
      </c>
      <c r="B105" s="31">
        <v>1700</v>
      </c>
      <c r="C105" s="31">
        <v>0</v>
      </c>
      <c r="D105" s="32">
        <f t="shared" si="6"/>
        <v>1700</v>
      </c>
      <c r="E105" s="30"/>
    </row>
    <row r="106" spans="1:5" s="2" customFormat="1" ht="12.75" hidden="1" customHeight="1" x14ac:dyDescent="0.25">
      <c r="A106" s="8" t="s">
        <v>229</v>
      </c>
      <c r="B106" s="31">
        <v>0</v>
      </c>
      <c r="C106" s="31">
        <v>0</v>
      </c>
      <c r="D106" s="32">
        <f t="shared" si="6"/>
        <v>0</v>
      </c>
      <c r="E106" s="30"/>
    </row>
    <row r="107" spans="1:5" s="2" customFormat="1" ht="12.75" hidden="1" customHeight="1" x14ac:dyDescent="0.25">
      <c r="A107" s="8" t="s">
        <v>216</v>
      </c>
      <c r="B107" s="31">
        <f>B108+B109</f>
        <v>0</v>
      </c>
      <c r="C107" s="31">
        <f>C108+C109</f>
        <v>0</v>
      </c>
      <c r="D107" s="32">
        <f t="shared" si="6"/>
        <v>0</v>
      </c>
      <c r="E107" s="33"/>
    </row>
    <row r="108" spans="1:5" s="2" customFormat="1" ht="12.75" hidden="1" customHeight="1" x14ac:dyDescent="0.25">
      <c r="A108" s="7" t="s">
        <v>218</v>
      </c>
      <c r="B108" s="31">
        <v>0</v>
      </c>
      <c r="C108" s="31">
        <v>0</v>
      </c>
      <c r="D108" s="32">
        <f t="shared" si="6"/>
        <v>0</v>
      </c>
      <c r="E108" s="33"/>
    </row>
    <row r="109" spans="1:5" s="2" customFormat="1" ht="12.75" hidden="1" customHeight="1" x14ac:dyDescent="0.25">
      <c r="A109" s="7" t="s">
        <v>217</v>
      </c>
      <c r="B109" s="31">
        <v>0</v>
      </c>
      <c r="C109" s="31">
        <v>0</v>
      </c>
      <c r="D109" s="32">
        <f t="shared" si="6"/>
        <v>0</v>
      </c>
      <c r="E109" s="30"/>
    </row>
    <row r="110" spans="1:5" x14ac:dyDescent="0.25">
      <c r="A110" s="8" t="s">
        <v>146</v>
      </c>
      <c r="B110" s="31">
        <v>140000</v>
      </c>
      <c r="C110" s="31">
        <v>85596.3</v>
      </c>
      <c r="D110" s="32">
        <f t="shared" si="6"/>
        <v>54403.7</v>
      </c>
      <c r="E110" s="33">
        <f t="shared" si="5"/>
        <v>0.63558471569448671</v>
      </c>
    </row>
    <row r="111" spans="1:5" x14ac:dyDescent="0.25">
      <c r="A111" s="6" t="s">
        <v>43</v>
      </c>
      <c r="B111" s="31">
        <v>140000</v>
      </c>
      <c r="C111" s="31">
        <v>85596.3</v>
      </c>
      <c r="D111" s="32">
        <f t="shared" si="6"/>
        <v>54403.7</v>
      </c>
      <c r="E111" s="33">
        <f t="shared" si="5"/>
        <v>0.63558471569448671</v>
      </c>
    </row>
    <row r="112" spans="1:5" s="2" customFormat="1" x14ac:dyDescent="0.25">
      <c r="A112" s="4" t="s">
        <v>108</v>
      </c>
      <c r="B112" s="26">
        <f>SUM(B113+B121)</f>
        <v>229465019.69</v>
      </c>
      <c r="C112" s="26">
        <v>217012478.03</v>
      </c>
      <c r="D112" s="29">
        <f t="shared" si="6"/>
        <v>12452541.659999996</v>
      </c>
      <c r="E112" s="30">
        <f t="shared" si="5"/>
        <v>5.7381685021257373E-2</v>
      </c>
    </row>
    <row r="113" spans="1:5" x14ac:dyDescent="0.25">
      <c r="A113" s="5" t="s">
        <v>44</v>
      </c>
      <c r="B113" s="31">
        <f>SUM(B114:B120)</f>
        <v>229450507.69999999</v>
      </c>
      <c r="C113" s="31">
        <v>216607398.40000001</v>
      </c>
      <c r="D113" s="32">
        <f t="shared" si="6"/>
        <v>12843109.299999982</v>
      </c>
      <c r="E113" s="33">
        <f t="shared" ref="E113:E205" si="8">D113/C113</f>
        <v>5.9292108186827203E-2</v>
      </c>
    </row>
    <row r="114" spans="1:5" x14ac:dyDescent="0.25">
      <c r="A114" s="6" t="s">
        <v>45</v>
      </c>
      <c r="B114" s="27">
        <v>212648706.69</v>
      </c>
      <c r="C114" s="27">
        <v>206902034.69</v>
      </c>
      <c r="D114" s="32">
        <f t="shared" si="6"/>
        <v>5746672</v>
      </c>
      <c r="E114" s="33">
        <f t="shared" si="8"/>
        <v>2.7774845272112485E-2</v>
      </c>
    </row>
    <row r="115" spans="1:5" x14ac:dyDescent="0.25">
      <c r="A115" s="6" t="s">
        <v>46</v>
      </c>
      <c r="B115" s="27">
        <v>11822568.57</v>
      </c>
      <c r="C115" s="27">
        <v>9705363.7100000009</v>
      </c>
      <c r="D115" s="32">
        <f t="shared" si="6"/>
        <v>2117204.8599999994</v>
      </c>
      <c r="E115" s="33">
        <f t="shared" si="8"/>
        <v>0.21814791524180799</v>
      </c>
    </row>
    <row r="116" spans="1:5" hidden="1" x14ac:dyDescent="0.25">
      <c r="A116" s="6" t="s">
        <v>204</v>
      </c>
      <c r="B116" s="31">
        <v>0</v>
      </c>
      <c r="C116" s="31">
        <v>0</v>
      </c>
      <c r="D116" s="32">
        <f t="shared" si="6"/>
        <v>0</v>
      </c>
      <c r="E116" s="33"/>
    </row>
    <row r="117" spans="1:5" x14ac:dyDescent="0.25">
      <c r="A117" s="7" t="s">
        <v>412</v>
      </c>
      <c r="B117" s="27">
        <v>168867</v>
      </c>
      <c r="C117" s="27">
        <v>0</v>
      </c>
      <c r="D117" s="32">
        <f t="shared" ref="D117:D120" si="9">B117-C117</f>
        <v>168867</v>
      </c>
      <c r="E117" s="33"/>
    </row>
    <row r="118" spans="1:5" x14ac:dyDescent="0.25">
      <c r="A118" s="7" t="s">
        <v>438</v>
      </c>
      <c r="B118" s="27">
        <v>4551915.84</v>
      </c>
      <c r="C118" s="27">
        <v>0</v>
      </c>
      <c r="D118" s="32">
        <f t="shared" si="9"/>
        <v>4551915.84</v>
      </c>
      <c r="E118" s="33"/>
    </row>
    <row r="119" spans="1:5" x14ac:dyDescent="0.25">
      <c r="A119" s="6" t="s">
        <v>415</v>
      </c>
      <c r="B119" s="27">
        <v>196309.4</v>
      </c>
      <c r="C119" s="27">
        <v>0</v>
      </c>
      <c r="D119" s="32">
        <f t="shared" si="9"/>
        <v>196309.4</v>
      </c>
      <c r="E119" s="33"/>
    </row>
    <row r="120" spans="1:5" x14ac:dyDescent="0.25">
      <c r="A120" s="7" t="s">
        <v>439</v>
      </c>
      <c r="B120" s="31">
        <v>62140.2</v>
      </c>
      <c r="C120" s="31">
        <v>0</v>
      </c>
      <c r="D120" s="32">
        <f t="shared" si="9"/>
        <v>62140.2</v>
      </c>
      <c r="E120" s="33"/>
    </row>
    <row r="121" spans="1:5" x14ac:dyDescent="0.25">
      <c r="A121" s="5" t="s">
        <v>47</v>
      </c>
      <c r="B121" s="31">
        <f>SUM(B122:B127)</f>
        <v>14511.99</v>
      </c>
      <c r="C121" s="31">
        <v>405079.63</v>
      </c>
      <c r="D121" s="32">
        <f t="shared" si="6"/>
        <v>-390567.64</v>
      </c>
      <c r="E121" s="33">
        <f t="shared" si="8"/>
        <v>-0.96417496974607197</v>
      </c>
    </row>
    <row r="122" spans="1:5" ht="15.75" hidden="1" customHeight="1" x14ac:dyDescent="0.25">
      <c r="A122" s="7" t="s">
        <v>131</v>
      </c>
      <c r="B122" s="31"/>
      <c r="C122" s="31">
        <v>0</v>
      </c>
      <c r="D122" s="32">
        <f t="shared" si="6"/>
        <v>0</v>
      </c>
      <c r="E122" s="33"/>
    </row>
    <row r="123" spans="1:5" x14ac:dyDescent="0.25">
      <c r="A123" s="7" t="s">
        <v>48</v>
      </c>
      <c r="B123" s="27">
        <v>15960</v>
      </c>
      <c r="C123" s="27">
        <v>168867</v>
      </c>
      <c r="D123" s="32">
        <f>B123-C123</f>
        <v>-152907</v>
      </c>
      <c r="E123" s="33">
        <f t="shared" si="8"/>
        <v>-0.90548775071505982</v>
      </c>
    </row>
    <row r="124" spans="1:5" hidden="1" x14ac:dyDescent="0.25">
      <c r="A124" s="7" t="s">
        <v>211</v>
      </c>
      <c r="B124" s="27">
        <v>0</v>
      </c>
      <c r="C124" s="27">
        <v>0</v>
      </c>
      <c r="D124" s="32">
        <f>B124-C124</f>
        <v>0</v>
      </c>
      <c r="E124" s="33" t="e">
        <f t="shared" si="8"/>
        <v>#DIV/0!</v>
      </c>
    </row>
    <row r="125" spans="1:5" hidden="1" x14ac:dyDescent="0.25">
      <c r="A125" s="7" t="s">
        <v>184</v>
      </c>
      <c r="B125" s="27"/>
      <c r="C125" s="31">
        <v>0</v>
      </c>
      <c r="D125" s="32">
        <f>B125-C125</f>
        <v>0</v>
      </c>
      <c r="E125" s="33"/>
    </row>
    <row r="126" spans="1:5" x14ac:dyDescent="0.25">
      <c r="A126" s="6" t="s">
        <v>49</v>
      </c>
      <c r="B126" s="27">
        <v>0</v>
      </c>
      <c r="C126" s="31">
        <v>149616.63</v>
      </c>
      <c r="D126" s="32">
        <f t="shared" si="6"/>
        <v>-149616.63</v>
      </c>
      <c r="E126" s="33">
        <f t="shared" si="8"/>
        <v>-1</v>
      </c>
    </row>
    <row r="127" spans="1:5" x14ac:dyDescent="0.25">
      <c r="A127" s="7" t="s">
        <v>212</v>
      </c>
      <c r="B127" s="27">
        <v>-1448.01</v>
      </c>
      <c r="C127" s="27">
        <v>86596</v>
      </c>
      <c r="D127" s="32">
        <f t="shared" si="6"/>
        <v>-88044.01</v>
      </c>
      <c r="E127" s="33">
        <f t="shared" si="8"/>
        <v>-1.0167214420989421</v>
      </c>
    </row>
    <row r="128" spans="1:5" x14ac:dyDescent="0.25">
      <c r="A128" s="4" t="s">
        <v>213</v>
      </c>
      <c r="B128" s="26">
        <f>SUM(B129)</f>
        <v>25585</v>
      </c>
      <c r="C128" s="26">
        <v>-6234.6</v>
      </c>
      <c r="D128" s="29">
        <f t="shared" si="6"/>
        <v>31819.599999999999</v>
      </c>
      <c r="E128" s="30">
        <f t="shared" si="8"/>
        <v>-5.1037115452474895</v>
      </c>
    </row>
    <row r="129" spans="1:5" x14ac:dyDescent="0.25">
      <c r="A129" s="8" t="s">
        <v>214</v>
      </c>
      <c r="B129" s="31">
        <v>25585</v>
      </c>
      <c r="C129" s="31">
        <v>-6234.6</v>
      </c>
      <c r="D129" s="32">
        <f t="shared" si="6"/>
        <v>31819.599999999999</v>
      </c>
      <c r="E129" s="33">
        <f t="shared" si="8"/>
        <v>-5.1037115452474895</v>
      </c>
    </row>
    <row r="130" spans="1:5" x14ac:dyDescent="0.25">
      <c r="A130" s="7" t="s">
        <v>215</v>
      </c>
      <c r="B130" s="27">
        <v>25585</v>
      </c>
      <c r="C130" s="27">
        <v>-6234.6</v>
      </c>
      <c r="D130" s="32">
        <f t="shared" si="6"/>
        <v>31819.599999999999</v>
      </c>
      <c r="E130" s="33">
        <f t="shared" si="8"/>
        <v>-5.1037115452474895</v>
      </c>
    </row>
    <row r="131" spans="1:5" s="2" customFormat="1" x14ac:dyDescent="0.25">
      <c r="A131" s="4" t="s">
        <v>109</v>
      </c>
      <c r="B131" s="26">
        <f>SUM(B132)</f>
        <v>3321527.0700000003</v>
      </c>
      <c r="C131" s="26">
        <v>3196169.08</v>
      </c>
      <c r="D131" s="29">
        <f t="shared" si="6"/>
        <v>125357.99000000022</v>
      </c>
      <c r="E131" s="30">
        <f t="shared" si="8"/>
        <v>3.9221326175898123E-2</v>
      </c>
    </row>
    <row r="132" spans="1:5" x14ac:dyDescent="0.25">
      <c r="A132" s="5" t="s">
        <v>50</v>
      </c>
      <c r="B132" s="31">
        <f>SUM(B133:B135)</f>
        <v>3321527.0700000003</v>
      </c>
      <c r="C132" s="31">
        <v>3196169.08</v>
      </c>
      <c r="D132" s="32">
        <f t="shared" si="6"/>
        <v>125357.99000000022</v>
      </c>
      <c r="E132" s="33">
        <f t="shared" si="8"/>
        <v>3.9221326175898123E-2</v>
      </c>
    </row>
    <row r="133" spans="1:5" x14ac:dyDescent="0.25">
      <c r="A133" s="6" t="s">
        <v>51</v>
      </c>
      <c r="B133" s="27">
        <v>1185702.07</v>
      </c>
      <c r="C133" s="27">
        <v>949539.75</v>
      </c>
      <c r="D133" s="32">
        <f t="shared" si="6"/>
        <v>236162.32000000007</v>
      </c>
      <c r="E133" s="33">
        <f t="shared" si="8"/>
        <v>0.24871241040725264</v>
      </c>
    </row>
    <row r="134" spans="1:5" x14ac:dyDescent="0.25">
      <c r="A134" s="6" t="s">
        <v>52</v>
      </c>
      <c r="B134" s="27">
        <v>2135825</v>
      </c>
      <c r="C134" s="27">
        <v>2246629.33</v>
      </c>
      <c r="D134" s="32">
        <f t="shared" si="6"/>
        <v>-110804.33000000007</v>
      </c>
      <c r="E134" s="33">
        <f t="shared" si="8"/>
        <v>-4.9320254356333929E-2</v>
      </c>
    </row>
    <row r="135" spans="1:5" hidden="1" x14ac:dyDescent="0.25">
      <c r="A135" s="6" t="s">
        <v>205</v>
      </c>
      <c r="B135" s="31">
        <v>0</v>
      </c>
      <c r="C135" s="31">
        <v>0</v>
      </c>
      <c r="D135" s="32">
        <f t="shared" si="6"/>
        <v>0</v>
      </c>
      <c r="E135" s="33"/>
    </row>
    <row r="136" spans="1:5" s="2" customFormat="1" x14ac:dyDescent="0.25">
      <c r="A136" s="4" t="s">
        <v>148</v>
      </c>
      <c r="B136" s="26">
        <f>SUM(B140+B137+B144)</f>
        <v>262825</v>
      </c>
      <c r="C136" s="26">
        <v>343908.08</v>
      </c>
      <c r="D136" s="29">
        <f t="shared" si="6"/>
        <v>-81083.080000000016</v>
      </c>
      <c r="E136" s="30">
        <f t="shared" si="8"/>
        <v>-0.23576962774471602</v>
      </c>
    </row>
    <row r="137" spans="1:5" hidden="1" x14ac:dyDescent="0.25">
      <c r="A137" s="8" t="s">
        <v>149</v>
      </c>
      <c r="B137" s="31"/>
      <c r="C137" s="31">
        <v>0</v>
      </c>
      <c r="D137" s="32">
        <f t="shared" si="6"/>
        <v>0</v>
      </c>
      <c r="E137" s="33" t="e">
        <f t="shared" si="8"/>
        <v>#DIV/0!</v>
      </c>
    </row>
    <row r="138" spans="1:5" hidden="1" x14ac:dyDescent="0.25">
      <c r="A138" s="7" t="s">
        <v>150</v>
      </c>
      <c r="B138" s="31"/>
      <c r="C138" s="31">
        <v>0</v>
      </c>
      <c r="D138" s="32">
        <f t="shared" si="6"/>
        <v>0</v>
      </c>
      <c r="E138" s="33"/>
    </row>
    <row r="139" spans="1:5" hidden="1" x14ac:dyDescent="0.25">
      <c r="A139" s="7" t="s">
        <v>151</v>
      </c>
      <c r="B139" s="31"/>
      <c r="C139" s="31">
        <v>0</v>
      </c>
      <c r="D139" s="32">
        <f t="shared" si="6"/>
        <v>0</v>
      </c>
      <c r="E139" s="33" t="e">
        <f t="shared" si="8"/>
        <v>#DIV/0!</v>
      </c>
    </row>
    <row r="140" spans="1:5" x14ac:dyDescent="0.25">
      <c r="A140" s="5" t="s">
        <v>53</v>
      </c>
      <c r="B140" s="31">
        <f>SUM(B141:B142)</f>
        <v>262825</v>
      </c>
      <c r="C140" s="31">
        <v>343908.08</v>
      </c>
      <c r="D140" s="32">
        <f t="shared" si="6"/>
        <v>-81083.080000000016</v>
      </c>
      <c r="E140" s="33">
        <f t="shared" si="8"/>
        <v>-0.23576962774471602</v>
      </c>
    </row>
    <row r="141" spans="1:5" x14ac:dyDescent="0.25">
      <c r="A141" s="6" t="s">
        <v>54</v>
      </c>
      <c r="B141" s="31">
        <v>205325</v>
      </c>
      <c r="C141" s="31">
        <v>192150</v>
      </c>
      <c r="D141" s="32">
        <f t="shared" si="6"/>
        <v>13175</v>
      </c>
      <c r="E141" s="33">
        <f t="shared" si="8"/>
        <v>6.8566224303929224E-2</v>
      </c>
    </row>
    <row r="142" spans="1:5" x14ac:dyDescent="0.25">
      <c r="A142" s="6" t="s">
        <v>55</v>
      </c>
      <c r="B142" s="31">
        <v>57500</v>
      </c>
      <c r="C142" s="31">
        <v>151758.07999999999</v>
      </c>
      <c r="D142" s="32">
        <f t="shared" si="6"/>
        <v>-94258.079999999987</v>
      </c>
      <c r="E142" s="33">
        <f t="shared" si="8"/>
        <v>-0.62110748897192158</v>
      </c>
    </row>
    <row r="143" spans="1:5" ht="15" hidden="1" customHeight="1" x14ac:dyDescent="0.25">
      <c r="A143" s="7" t="s">
        <v>152</v>
      </c>
      <c r="B143" s="34"/>
      <c r="C143" s="34"/>
      <c r="D143" s="32">
        <f t="shared" si="6"/>
        <v>0</v>
      </c>
      <c r="E143" s="33" t="e">
        <f t="shared" si="8"/>
        <v>#DIV/0!</v>
      </c>
    </row>
    <row r="144" spans="1:5" hidden="1" x14ac:dyDescent="0.25">
      <c r="A144" s="5" t="s">
        <v>206</v>
      </c>
      <c r="B144" s="31"/>
      <c r="C144" s="31">
        <v>0</v>
      </c>
      <c r="D144" s="32">
        <f t="shared" ref="D144:D241" si="10">B144-C144</f>
        <v>0</v>
      </c>
      <c r="E144" s="33" t="e">
        <f t="shared" si="8"/>
        <v>#DIV/0!</v>
      </c>
    </row>
    <row r="145" spans="1:6" hidden="1" x14ac:dyDescent="0.25">
      <c r="A145" s="7" t="s">
        <v>206</v>
      </c>
      <c r="B145" s="31"/>
      <c r="C145" s="31">
        <v>0</v>
      </c>
      <c r="D145" s="32">
        <f t="shared" si="10"/>
        <v>0</v>
      </c>
      <c r="E145" s="33" t="e">
        <f t="shared" si="8"/>
        <v>#DIV/0!</v>
      </c>
    </row>
    <row r="146" spans="1:6" ht="14.45" customHeight="1" x14ac:dyDescent="0.25">
      <c r="A146" s="67" t="s">
        <v>100</v>
      </c>
      <c r="B146" s="68" t="s">
        <v>249</v>
      </c>
      <c r="C146" s="68" t="s">
        <v>240</v>
      </c>
      <c r="D146" s="69" t="s">
        <v>251</v>
      </c>
      <c r="E146" s="71" t="s">
        <v>101</v>
      </c>
    </row>
    <row r="147" spans="1:6" x14ac:dyDescent="0.25">
      <c r="A147" s="67"/>
      <c r="B147" s="68"/>
      <c r="C147" s="68"/>
      <c r="D147" s="70"/>
      <c r="E147" s="71"/>
    </row>
    <row r="148" spans="1:6" s="2" customFormat="1" x14ac:dyDescent="0.25">
      <c r="A148" s="4" t="s">
        <v>103</v>
      </c>
      <c r="B148" s="26">
        <f>SUM(B152+B149)</f>
        <v>387462.24999999994</v>
      </c>
      <c r="C148" s="26">
        <v>481301.61</v>
      </c>
      <c r="D148" s="29">
        <f t="shared" si="10"/>
        <v>-93839.360000000044</v>
      </c>
      <c r="E148" s="30">
        <f t="shared" si="8"/>
        <v>-0.194969969038749</v>
      </c>
    </row>
    <row r="149" spans="1:6" x14ac:dyDescent="0.25">
      <c r="A149" s="8" t="s">
        <v>153</v>
      </c>
      <c r="B149" s="31">
        <f>SUM(B150:B151)</f>
        <v>382231.45999999996</v>
      </c>
      <c r="C149" s="31">
        <v>481301.61</v>
      </c>
      <c r="D149" s="32">
        <f t="shared" si="10"/>
        <v>-99070.150000000023</v>
      </c>
      <c r="E149" s="33">
        <f t="shared" si="8"/>
        <v>-0.20583797756255173</v>
      </c>
    </row>
    <row r="150" spans="1:6" x14ac:dyDescent="0.25">
      <c r="A150" s="7" t="s">
        <v>154</v>
      </c>
      <c r="B150" s="27">
        <v>112746.17</v>
      </c>
      <c r="C150" s="27">
        <v>2187.33</v>
      </c>
      <c r="D150" s="32">
        <f t="shared" si="10"/>
        <v>110558.84</v>
      </c>
      <c r="E150" s="33">
        <f t="shared" si="8"/>
        <v>50.545112077281438</v>
      </c>
    </row>
    <row r="151" spans="1:6" x14ac:dyDescent="0.25">
      <c r="A151" s="7" t="s">
        <v>155</v>
      </c>
      <c r="B151" s="27">
        <v>269485.28999999998</v>
      </c>
      <c r="C151" s="27">
        <v>479114.28</v>
      </c>
      <c r="D151" s="32">
        <f t="shared" si="10"/>
        <v>-209628.99000000005</v>
      </c>
      <c r="E151" s="33">
        <f t="shared" si="8"/>
        <v>-0.43753442289384492</v>
      </c>
    </row>
    <row r="152" spans="1:6" x14ac:dyDescent="0.25">
      <c r="A152" s="5" t="s">
        <v>56</v>
      </c>
      <c r="B152" s="31">
        <f>SUM(B153:B154)</f>
        <v>5230.79</v>
      </c>
      <c r="C152" s="31">
        <v>0</v>
      </c>
      <c r="D152" s="32">
        <f t="shared" si="10"/>
        <v>5230.79</v>
      </c>
      <c r="E152" s="33"/>
    </row>
    <row r="153" spans="1:6" hidden="1" x14ac:dyDescent="0.25">
      <c r="A153" s="6" t="s">
        <v>57</v>
      </c>
      <c r="B153" s="27">
        <v>0</v>
      </c>
      <c r="C153" s="27">
        <v>0</v>
      </c>
      <c r="D153" s="32">
        <f t="shared" si="10"/>
        <v>0</v>
      </c>
      <c r="E153" s="33"/>
    </row>
    <row r="154" spans="1:6" x14ac:dyDescent="0.25">
      <c r="A154" s="7" t="s">
        <v>193</v>
      </c>
      <c r="B154" s="31">
        <v>5230.79</v>
      </c>
      <c r="C154" s="31">
        <v>0</v>
      </c>
      <c r="D154" s="32">
        <f t="shared" si="10"/>
        <v>5230.79</v>
      </c>
      <c r="E154" s="33"/>
    </row>
    <row r="155" spans="1:6" s="2" customFormat="1" x14ac:dyDescent="0.25">
      <c r="A155" s="3" t="s">
        <v>114</v>
      </c>
      <c r="B155" s="26">
        <f>SUM(B159+B156+B164+B168+B174)</f>
        <v>5395267.2599999998</v>
      </c>
      <c r="C155" s="26">
        <v>2077966.85</v>
      </c>
      <c r="D155" s="29">
        <f t="shared" si="10"/>
        <v>3317300.4099999997</v>
      </c>
      <c r="E155" s="30">
        <f t="shared" si="8"/>
        <v>1.5964164250262218</v>
      </c>
    </row>
    <row r="156" spans="1:6" s="2" customFormat="1" x14ac:dyDescent="0.25">
      <c r="A156" s="4" t="s">
        <v>110</v>
      </c>
      <c r="B156" s="26">
        <f>B157</f>
        <v>3067670.06</v>
      </c>
      <c r="C156" s="26">
        <v>60602.45</v>
      </c>
      <c r="D156" s="29">
        <f>B156-C156</f>
        <v>3007067.61</v>
      </c>
      <c r="E156" s="30">
        <f t="shared" si="8"/>
        <v>49.619571650981108</v>
      </c>
    </row>
    <row r="157" spans="1:6" x14ac:dyDescent="0.25">
      <c r="A157" s="8" t="s">
        <v>58</v>
      </c>
      <c r="B157" s="31">
        <f>SUM(B158)</f>
        <v>3067670.06</v>
      </c>
      <c r="C157" s="31">
        <v>23205.19</v>
      </c>
      <c r="D157" s="32">
        <f t="shared" si="10"/>
        <v>3044464.87</v>
      </c>
      <c r="E157" s="33">
        <f t="shared" si="8"/>
        <v>131.19758424731711</v>
      </c>
      <c r="F157" s="1"/>
    </row>
    <row r="158" spans="1:6" x14ac:dyDescent="0.25">
      <c r="A158" s="7" t="s">
        <v>59</v>
      </c>
      <c r="B158" s="27">
        <v>3067670.06</v>
      </c>
      <c r="C158" s="27">
        <v>23205.19</v>
      </c>
      <c r="D158" s="32">
        <f t="shared" si="10"/>
        <v>3044464.87</v>
      </c>
      <c r="E158" s="33">
        <f t="shared" si="8"/>
        <v>131.19758424731711</v>
      </c>
    </row>
    <row r="159" spans="1:6" s="2" customFormat="1" x14ac:dyDescent="0.25">
      <c r="A159" s="4" t="s">
        <v>111</v>
      </c>
      <c r="B159" s="26">
        <f>SUM(B162+B160)</f>
        <v>1581.41</v>
      </c>
      <c r="C159" s="26">
        <v>1740.61</v>
      </c>
      <c r="D159" s="29">
        <f>B159-C159</f>
        <v>-159.19999999999982</v>
      </c>
      <c r="E159" s="30">
        <f t="shared" si="8"/>
        <v>-9.1462188543096859E-2</v>
      </c>
    </row>
    <row r="160" spans="1:6" x14ac:dyDescent="0.25">
      <c r="A160" s="5" t="s">
        <v>60</v>
      </c>
      <c r="B160" s="31">
        <v>1581.41</v>
      </c>
      <c r="C160" s="31">
        <v>1740.61</v>
      </c>
      <c r="D160" s="32">
        <f t="shared" si="10"/>
        <v>-159.19999999999982</v>
      </c>
      <c r="E160" s="33">
        <f t="shared" si="8"/>
        <v>-9.1462188543096859E-2</v>
      </c>
    </row>
    <row r="161" spans="1:5" x14ac:dyDescent="0.25">
      <c r="A161" s="6" t="s">
        <v>60</v>
      </c>
      <c r="B161" s="56">
        <v>1581.41</v>
      </c>
      <c r="C161" s="31">
        <v>1740.61</v>
      </c>
      <c r="D161" s="32">
        <f>B161-C161</f>
        <v>-159.19999999999982</v>
      </c>
      <c r="E161" s="33">
        <f t="shared" si="8"/>
        <v>-9.1462188543096859E-2</v>
      </c>
    </row>
    <row r="162" spans="1:5" hidden="1" x14ac:dyDescent="0.25">
      <c r="A162" s="5" t="s">
        <v>194</v>
      </c>
      <c r="B162" s="31">
        <v>0</v>
      </c>
      <c r="C162" s="31">
        <v>0</v>
      </c>
      <c r="D162" s="32">
        <f t="shared" ref="D162:D163" si="11">B162-C162</f>
        <v>0</v>
      </c>
      <c r="E162" s="33"/>
    </row>
    <row r="163" spans="1:5" hidden="1" x14ac:dyDescent="0.25">
      <c r="A163" s="6" t="s">
        <v>194</v>
      </c>
      <c r="B163" s="31">
        <v>0</v>
      </c>
      <c r="C163" s="31">
        <v>0</v>
      </c>
      <c r="D163" s="32">
        <f t="shared" si="11"/>
        <v>0</v>
      </c>
      <c r="E163" s="33"/>
    </row>
    <row r="164" spans="1:5" s="2" customFormat="1" x14ac:dyDescent="0.25">
      <c r="A164" s="4" t="s">
        <v>112</v>
      </c>
      <c r="B164" s="28">
        <v>0</v>
      </c>
      <c r="C164" s="28">
        <v>0</v>
      </c>
      <c r="D164" s="29">
        <f t="shared" si="10"/>
        <v>0</v>
      </c>
      <c r="E164" s="30"/>
    </row>
    <row r="165" spans="1:5" hidden="1" x14ac:dyDescent="0.25">
      <c r="A165" s="5" t="s">
        <v>61</v>
      </c>
      <c r="B165" s="31">
        <v>0</v>
      </c>
      <c r="C165" s="31">
        <v>0</v>
      </c>
      <c r="D165" s="32">
        <f t="shared" si="10"/>
        <v>0</v>
      </c>
      <c r="E165" s="33"/>
    </row>
    <row r="166" spans="1:5" hidden="1" x14ac:dyDescent="0.25">
      <c r="A166" s="6" t="s">
        <v>62</v>
      </c>
      <c r="B166" s="31">
        <v>0</v>
      </c>
      <c r="C166" s="31">
        <v>0</v>
      </c>
      <c r="D166" s="32">
        <f t="shared" si="10"/>
        <v>0</v>
      </c>
      <c r="E166" s="33"/>
    </row>
    <row r="167" spans="1:5" ht="17.25" hidden="1" customHeight="1" x14ac:dyDescent="0.25">
      <c r="A167" s="6" t="s">
        <v>63</v>
      </c>
      <c r="B167" s="34"/>
      <c r="C167" s="34"/>
      <c r="D167" s="32">
        <f t="shared" si="10"/>
        <v>0</v>
      </c>
      <c r="E167" s="33" t="e">
        <f t="shared" si="8"/>
        <v>#DIV/0!</v>
      </c>
    </row>
    <row r="168" spans="1:5" s="2" customFormat="1" x14ac:dyDescent="0.25">
      <c r="A168" s="4" t="s">
        <v>113</v>
      </c>
      <c r="B168" s="26">
        <f>SUM(B172+B169)</f>
        <v>2326015.79</v>
      </c>
      <c r="C168" s="26">
        <v>2015623.79</v>
      </c>
      <c r="D168" s="29">
        <f t="shared" si="10"/>
        <v>310392</v>
      </c>
      <c r="E168" s="30">
        <f t="shared" si="8"/>
        <v>0.15399302267612153</v>
      </c>
    </row>
    <row r="169" spans="1:5" x14ac:dyDescent="0.25">
      <c r="A169" s="5" t="s">
        <v>64</v>
      </c>
      <c r="B169" s="31">
        <f>SUM(B170:B171)</f>
        <v>1985287.31</v>
      </c>
      <c r="C169" s="31">
        <v>1706650.47</v>
      </c>
      <c r="D169" s="32">
        <f t="shared" si="10"/>
        <v>278636.84000000008</v>
      </c>
      <c r="E169" s="33">
        <f t="shared" si="8"/>
        <v>0.16326532286367934</v>
      </c>
    </row>
    <row r="170" spans="1:5" x14ac:dyDescent="0.25">
      <c r="A170" s="6" t="s">
        <v>65</v>
      </c>
      <c r="B170" s="27">
        <v>1817766.34</v>
      </c>
      <c r="C170" s="27">
        <v>1563241.07</v>
      </c>
      <c r="D170" s="32">
        <f t="shared" si="10"/>
        <v>254525.27000000002</v>
      </c>
      <c r="E170" s="33">
        <f t="shared" si="8"/>
        <v>0.16281895024674603</v>
      </c>
    </row>
    <row r="171" spans="1:5" x14ac:dyDescent="0.25">
      <c r="A171" s="6" t="s">
        <v>195</v>
      </c>
      <c r="B171" s="27">
        <v>167520.97</v>
      </c>
      <c r="C171" s="27">
        <v>143409.4</v>
      </c>
      <c r="D171" s="32">
        <f t="shared" si="10"/>
        <v>24111.570000000007</v>
      </c>
      <c r="E171" s="33">
        <f t="shared" si="8"/>
        <v>0.16813102906782965</v>
      </c>
    </row>
    <row r="172" spans="1:5" x14ac:dyDescent="0.25">
      <c r="A172" s="25" t="s">
        <v>238</v>
      </c>
      <c r="B172" s="31">
        <v>340728.48</v>
      </c>
      <c r="C172" s="31">
        <v>308973.32</v>
      </c>
      <c r="D172" s="32">
        <f t="shared" si="10"/>
        <v>31755.159999999974</v>
      </c>
      <c r="E172" s="33">
        <f t="shared" si="8"/>
        <v>0.10277638211609978</v>
      </c>
    </row>
    <row r="173" spans="1:5" x14ac:dyDescent="0.25">
      <c r="A173" s="6" t="s">
        <v>238</v>
      </c>
      <c r="B173" s="31">
        <v>340728.48</v>
      </c>
      <c r="C173" s="31">
        <v>308973.32</v>
      </c>
      <c r="D173" s="32">
        <f t="shared" si="10"/>
        <v>31755.159999999974</v>
      </c>
      <c r="E173" s="33">
        <f t="shared" si="8"/>
        <v>0.10277638211609978</v>
      </c>
    </row>
    <row r="174" spans="1:5" hidden="1" x14ac:dyDescent="0.25">
      <c r="A174" s="4" t="s">
        <v>219</v>
      </c>
      <c r="B174" s="28">
        <v>0</v>
      </c>
      <c r="C174" s="28">
        <v>0</v>
      </c>
      <c r="D174" s="28">
        <f t="shared" si="10"/>
        <v>0</v>
      </c>
      <c r="E174" s="33"/>
    </row>
    <row r="175" spans="1:5" hidden="1" x14ac:dyDescent="0.25">
      <c r="A175" s="8" t="s">
        <v>220</v>
      </c>
      <c r="B175" s="31">
        <v>0</v>
      </c>
      <c r="C175" s="31">
        <v>0</v>
      </c>
      <c r="D175" s="31">
        <f t="shared" si="10"/>
        <v>0</v>
      </c>
      <c r="E175" s="33"/>
    </row>
    <row r="176" spans="1:5" x14ac:dyDescent="0.25">
      <c r="A176" s="3" t="s">
        <v>133</v>
      </c>
      <c r="B176" s="28">
        <f>SUM(B185)</f>
        <v>4547.97</v>
      </c>
      <c r="C176" s="28">
        <v>0</v>
      </c>
      <c r="D176" s="29">
        <f t="shared" si="10"/>
        <v>4547.97</v>
      </c>
      <c r="E176" s="30"/>
    </row>
    <row r="177" spans="1:5" hidden="1" x14ac:dyDescent="0.25">
      <c r="A177" s="3" t="s">
        <v>207</v>
      </c>
      <c r="B177" s="28">
        <v>0</v>
      </c>
      <c r="C177" s="28">
        <v>0</v>
      </c>
      <c r="D177" s="29">
        <f t="shared" si="10"/>
        <v>0</v>
      </c>
      <c r="E177" s="30" t="e">
        <f t="shared" si="8"/>
        <v>#DIV/0!</v>
      </c>
    </row>
    <row r="178" spans="1:5" hidden="1" x14ac:dyDescent="0.25">
      <c r="A178" s="8" t="s">
        <v>208</v>
      </c>
      <c r="B178" s="31">
        <v>0</v>
      </c>
      <c r="C178" s="31">
        <v>0</v>
      </c>
      <c r="D178" s="32">
        <f t="shared" si="10"/>
        <v>0</v>
      </c>
      <c r="E178" s="33" t="e">
        <f t="shared" si="8"/>
        <v>#DIV/0!</v>
      </c>
    </row>
    <row r="179" spans="1:5" hidden="1" x14ac:dyDescent="0.25">
      <c r="A179" s="7" t="s">
        <v>208</v>
      </c>
      <c r="B179" s="31">
        <v>0</v>
      </c>
      <c r="C179" s="31">
        <v>0</v>
      </c>
      <c r="D179" s="32">
        <f t="shared" si="10"/>
        <v>0</v>
      </c>
      <c r="E179" s="33" t="e">
        <f t="shared" si="8"/>
        <v>#DIV/0!</v>
      </c>
    </row>
    <row r="180" spans="1:5" ht="15" hidden="1" customHeight="1" x14ac:dyDescent="0.25">
      <c r="A180" s="4" t="s">
        <v>181</v>
      </c>
      <c r="B180" s="35"/>
      <c r="C180" s="35"/>
      <c r="D180" s="29">
        <f t="shared" si="10"/>
        <v>0</v>
      </c>
      <c r="E180" s="33" t="e">
        <f t="shared" si="8"/>
        <v>#DIV/0!</v>
      </c>
    </row>
    <row r="181" spans="1:5" ht="15" hidden="1" customHeight="1" x14ac:dyDescent="0.25">
      <c r="A181" s="8" t="s">
        <v>156</v>
      </c>
      <c r="B181" s="34"/>
      <c r="C181" s="34"/>
      <c r="D181" s="32">
        <f t="shared" si="10"/>
        <v>0</v>
      </c>
      <c r="E181" s="33" t="e">
        <f t="shared" si="8"/>
        <v>#DIV/0!</v>
      </c>
    </row>
    <row r="182" spans="1:5" ht="15" hidden="1" customHeight="1" x14ac:dyDescent="0.25">
      <c r="A182" s="7" t="s">
        <v>157</v>
      </c>
      <c r="B182" s="34"/>
      <c r="C182" s="34"/>
      <c r="D182" s="32">
        <f t="shared" si="10"/>
        <v>0</v>
      </c>
      <c r="E182" s="33" t="e">
        <f t="shared" si="8"/>
        <v>#DIV/0!</v>
      </c>
    </row>
    <row r="183" spans="1:5" ht="15" hidden="1" customHeight="1" x14ac:dyDescent="0.25">
      <c r="A183" s="8" t="s">
        <v>185</v>
      </c>
      <c r="B183" s="34"/>
      <c r="C183" s="34"/>
      <c r="D183" s="32">
        <f t="shared" si="10"/>
        <v>0</v>
      </c>
      <c r="E183" s="33" t="e">
        <f t="shared" si="8"/>
        <v>#DIV/0!</v>
      </c>
    </row>
    <row r="184" spans="1:5" ht="15" hidden="1" customHeight="1" x14ac:dyDescent="0.25">
      <c r="A184" s="7" t="s">
        <v>186</v>
      </c>
      <c r="B184" s="34"/>
      <c r="C184" s="34"/>
      <c r="D184" s="32">
        <f t="shared" si="10"/>
        <v>0</v>
      </c>
      <c r="E184" s="33" t="e">
        <f t="shared" si="8"/>
        <v>#DIV/0!</v>
      </c>
    </row>
    <row r="185" spans="1:5" ht="15" customHeight="1" x14ac:dyDescent="0.25">
      <c r="A185" s="4" t="s">
        <v>440</v>
      </c>
      <c r="B185" s="28">
        <f>SUM(B186)</f>
        <v>4547.97</v>
      </c>
      <c r="C185" s="28">
        <f>SUM(C186)</f>
        <v>0</v>
      </c>
      <c r="D185" s="29">
        <f t="shared" ref="D185" si="12">B185-C185</f>
        <v>4547.97</v>
      </c>
      <c r="E185" s="33"/>
    </row>
    <row r="186" spans="1:5" ht="15" customHeight="1" x14ac:dyDescent="0.25">
      <c r="A186" s="8" t="s">
        <v>420</v>
      </c>
      <c r="B186" s="31">
        <v>4547.97</v>
      </c>
      <c r="C186" s="31">
        <v>0</v>
      </c>
      <c r="D186" s="32">
        <f t="shared" ref="D186" si="13">B186-C186</f>
        <v>4547.97</v>
      </c>
      <c r="E186" s="33"/>
    </row>
    <row r="187" spans="1:5" s="2" customFormat="1" x14ac:dyDescent="0.25">
      <c r="A187" s="3" t="s">
        <v>122</v>
      </c>
      <c r="B187" s="26">
        <f>B188+B205+B209+B223+B233+B236+B242+B249</f>
        <v>75463094.549999997</v>
      </c>
      <c r="C187" s="26">
        <v>93284047.329999998</v>
      </c>
      <c r="D187" s="29">
        <f t="shared" si="10"/>
        <v>-17820952.780000001</v>
      </c>
      <c r="E187" s="30">
        <f t="shared" si="8"/>
        <v>-0.19103966101467396</v>
      </c>
    </row>
    <row r="188" spans="1:5" s="2" customFormat="1" x14ac:dyDescent="0.25">
      <c r="A188" s="4" t="s">
        <v>115</v>
      </c>
      <c r="B188" s="26">
        <f>B189+B194+B197+B199+B201+B203</f>
        <v>10307668.350000001</v>
      </c>
      <c r="C188" s="26">
        <v>17384910.68</v>
      </c>
      <c r="D188" s="29">
        <f t="shared" si="10"/>
        <v>-7077242.3299999982</v>
      </c>
      <c r="E188" s="30">
        <f t="shared" si="8"/>
        <v>-0.40709109527619375</v>
      </c>
    </row>
    <row r="189" spans="1:5" x14ac:dyDescent="0.25">
      <c r="A189" s="5" t="s">
        <v>66</v>
      </c>
      <c r="B189" s="31">
        <f>SUM(B191:B193)</f>
        <v>47595.61</v>
      </c>
      <c r="C189" s="31">
        <v>-11894.99</v>
      </c>
      <c r="D189" s="32">
        <f t="shared" si="10"/>
        <v>59490.6</v>
      </c>
      <c r="E189" s="33">
        <f t="shared" si="8"/>
        <v>-5.0013156799627403</v>
      </c>
    </row>
    <row r="190" spans="1:5" hidden="1" x14ac:dyDescent="0.25">
      <c r="A190" s="6" t="s">
        <v>67</v>
      </c>
      <c r="B190" s="31"/>
      <c r="C190" s="31">
        <v>0</v>
      </c>
      <c r="D190" s="32">
        <f t="shared" si="10"/>
        <v>0</v>
      </c>
      <c r="E190" s="33" t="e">
        <f t="shared" si="8"/>
        <v>#DIV/0!</v>
      </c>
    </row>
    <row r="191" spans="1:5" x14ac:dyDescent="0.25">
      <c r="A191" s="6" t="s">
        <v>68</v>
      </c>
      <c r="B191" s="27">
        <v>0</v>
      </c>
      <c r="C191" s="27">
        <v>-200.72</v>
      </c>
      <c r="D191" s="32">
        <f t="shared" si="10"/>
        <v>200.72</v>
      </c>
      <c r="E191" s="33">
        <f t="shared" si="8"/>
        <v>-1</v>
      </c>
    </row>
    <row r="192" spans="1:5" x14ac:dyDescent="0.25">
      <c r="A192" s="6" t="s">
        <v>69</v>
      </c>
      <c r="B192" s="27">
        <v>33092.29</v>
      </c>
      <c r="C192" s="27">
        <v>-11644.81</v>
      </c>
      <c r="D192" s="32">
        <f t="shared" si="10"/>
        <v>44737.1</v>
      </c>
      <c r="E192" s="33"/>
    </row>
    <row r="193" spans="1:5" x14ac:dyDescent="0.25">
      <c r="A193" s="6" t="s">
        <v>70</v>
      </c>
      <c r="B193" s="27">
        <v>14503.32</v>
      </c>
      <c r="C193" s="27">
        <v>-49.46</v>
      </c>
      <c r="D193" s="32">
        <f>B193-C193</f>
        <v>14552.779999999999</v>
      </c>
      <c r="E193" s="33"/>
    </row>
    <row r="194" spans="1:5" x14ac:dyDescent="0.25">
      <c r="A194" s="5" t="s">
        <v>71</v>
      </c>
      <c r="B194" s="31">
        <v>2280223.19</v>
      </c>
      <c r="C194" s="31">
        <v>2075493.72</v>
      </c>
      <c r="D194" s="32">
        <f t="shared" si="10"/>
        <v>204729.46999999997</v>
      </c>
      <c r="E194" s="33">
        <f t="shared" si="8"/>
        <v>9.864133436163805E-2</v>
      </c>
    </row>
    <row r="195" spans="1:5" hidden="1" x14ac:dyDescent="0.25">
      <c r="A195" s="6" t="s">
        <v>72</v>
      </c>
      <c r="B195" s="31"/>
      <c r="C195" s="31">
        <v>0</v>
      </c>
      <c r="D195" s="32">
        <f t="shared" si="10"/>
        <v>0</v>
      </c>
      <c r="E195" s="33" t="e">
        <f t="shared" si="8"/>
        <v>#DIV/0!</v>
      </c>
    </row>
    <row r="196" spans="1:5" x14ac:dyDescent="0.25">
      <c r="A196" s="6" t="s">
        <v>73</v>
      </c>
      <c r="B196" s="27">
        <v>2280223.19</v>
      </c>
      <c r="C196" s="27">
        <v>2075493.72</v>
      </c>
      <c r="D196" s="32">
        <f t="shared" si="10"/>
        <v>204729.46999999997</v>
      </c>
      <c r="E196" s="33">
        <f t="shared" si="8"/>
        <v>9.864133436163805E-2</v>
      </c>
    </row>
    <row r="197" spans="1:5" x14ac:dyDescent="0.25">
      <c r="A197" s="5" t="s">
        <v>231</v>
      </c>
      <c r="B197" s="31">
        <v>3533632</v>
      </c>
      <c r="C197" s="31">
        <v>3880710</v>
      </c>
      <c r="D197" s="32">
        <f t="shared" si="10"/>
        <v>-347078</v>
      </c>
      <c r="E197" s="33">
        <f t="shared" si="8"/>
        <v>-8.9436726784531698E-2</v>
      </c>
    </row>
    <row r="198" spans="1:5" x14ac:dyDescent="0.25">
      <c r="A198" s="6" t="s">
        <v>245</v>
      </c>
      <c r="B198" s="56">
        <v>3533632</v>
      </c>
      <c r="C198" s="27">
        <v>3880710</v>
      </c>
      <c r="D198" s="32">
        <f t="shared" si="10"/>
        <v>-347078</v>
      </c>
      <c r="E198" s="33">
        <f t="shared" si="8"/>
        <v>-8.9436726784531698E-2</v>
      </c>
    </row>
    <row r="199" spans="1:5" x14ac:dyDescent="0.25">
      <c r="A199" s="5" t="s">
        <v>232</v>
      </c>
      <c r="B199" s="31">
        <v>3108750</v>
      </c>
      <c r="C199" s="31">
        <v>10972514.93</v>
      </c>
      <c r="D199" s="32">
        <f t="shared" si="10"/>
        <v>-7863764.9299999997</v>
      </c>
      <c r="E199" s="33">
        <f t="shared" si="8"/>
        <v>-0.71667844429171357</v>
      </c>
    </row>
    <row r="200" spans="1:5" x14ac:dyDescent="0.25">
      <c r="A200" s="6" t="s">
        <v>246</v>
      </c>
      <c r="B200" s="27">
        <v>3108750</v>
      </c>
      <c r="C200" s="27">
        <v>10972514.93</v>
      </c>
      <c r="D200" s="32">
        <f t="shared" si="10"/>
        <v>-7863764.9299999997</v>
      </c>
      <c r="E200" s="33">
        <f t="shared" si="8"/>
        <v>-0.71667844429171357</v>
      </c>
    </row>
    <row r="201" spans="1:5" x14ac:dyDescent="0.25">
      <c r="A201" s="5" t="s">
        <v>233</v>
      </c>
      <c r="B201" s="31">
        <v>7467.55</v>
      </c>
      <c r="C201" s="31">
        <v>153087.01999999999</v>
      </c>
      <c r="D201" s="32">
        <f t="shared" si="10"/>
        <v>-145619.47</v>
      </c>
      <c r="E201" s="33">
        <f t="shared" si="8"/>
        <v>-0.95122022755423685</v>
      </c>
    </row>
    <row r="202" spans="1:5" x14ac:dyDescent="0.25">
      <c r="A202" s="6" t="s">
        <v>247</v>
      </c>
      <c r="B202" s="27">
        <v>7467.55</v>
      </c>
      <c r="C202" s="27">
        <v>153087.01999999999</v>
      </c>
      <c r="D202" s="32">
        <f t="shared" si="10"/>
        <v>-145619.47</v>
      </c>
      <c r="E202" s="33">
        <f t="shared" si="8"/>
        <v>-0.95122022755423685</v>
      </c>
    </row>
    <row r="203" spans="1:5" x14ac:dyDescent="0.25">
      <c r="A203" s="5" t="s">
        <v>248</v>
      </c>
      <c r="B203" s="31">
        <v>1330000</v>
      </c>
      <c r="C203" s="31">
        <v>315000</v>
      </c>
      <c r="D203" s="32">
        <f t="shared" si="10"/>
        <v>1015000</v>
      </c>
      <c r="E203" s="33">
        <f t="shared" si="8"/>
        <v>3.2222222222222223</v>
      </c>
    </row>
    <row r="204" spans="1:5" x14ac:dyDescent="0.25">
      <c r="A204" s="6" t="s">
        <v>234</v>
      </c>
      <c r="B204" s="31">
        <v>1330000</v>
      </c>
      <c r="C204" s="31">
        <v>315000</v>
      </c>
      <c r="D204" s="32">
        <f t="shared" si="10"/>
        <v>1015000</v>
      </c>
      <c r="E204" s="33">
        <f t="shared" si="8"/>
        <v>3.2222222222222223</v>
      </c>
    </row>
    <row r="205" spans="1:5" s="2" customFormat="1" x14ac:dyDescent="0.25">
      <c r="A205" s="4" t="s">
        <v>116</v>
      </c>
      <c r="B205" s="26">
        <f>B206</f>
        <v>412261.48</v>
      </c>
      <c r="C205" s="26">
        <v>299418.92</v>
      </c>
      <c r="D205" s="29">
        <f t="shared" si="10"/>
        <v>112842.56</v>
      </c>
      <c r="E205" s="30">
        <f t="shared" si="8"/>
        <v>0.3768718423004131</v>
      </c>
    </row>
    <row r="206" spans="1:5" x14ac:dyDescent="0.25">
      <c r="A206" s="5" t="s">
        <v>74</v>
      </c>
      <c r="B206" s="26">
        <f>SUM(B207:B208)</f>
        <v>412261.48</v>
      </c>
      <c r="C206" s="26">
        <v>299418.92</v>
      </c>
      <c r="D206" s="32">
        <f t="shared" si="10"/>
        <v>112842.56</v>
      </c>
      <c r="E206" s="33">
        <f t="shared" ref="E206:E276" si="14">D206/C206</f>
        <v>0.3768718423004131</v>
      </c>
    </row>
    <row r="207" spans="1:5" x14ac:dyDescent="0.25">
      <c r="A207" s="6" t="s">
        <v>75</v>
      </c>
      <c r="B207" s="27">
        <v>280261.48</v>
      </c>
      <c r="C207" s="27">
        <v>217501.92</v>
      </c>
      <c r="D207" s="32">
        <f t="shared" si="10"/>
        <v>62759.559999999969</v>
      </c>
      <c r="E207" s="33">
        <f t="shared" si="14"/>
        <v>0.28854715397454866</v>
      </c>
    </row>
    <row r="208" spans="1:5" ht="28.5" customHeight="1" x14ac:dyDescent="0.25">
      <c r="A208" s="61" t="s">
        <v>441</v>
      </c>
      <c r="B208" s="27">
        <v>132000</v>
      </c>
      <c r="C208" s="27">
        <v>0</v>
      </c>
      <c r="D208" s="65">
        <f t="shared" ref="D208" si="15">B208-C208</f>
        <v>132000</v>
      </c>
      <c r="E208" s="33"/>
    </row>
    <row r="209" spans="1:5" s="2" customFormat="1" x14ac:dyDescent="0.25">
      <c r="A209" s="4" t="s">
        <v>117</v>
      </c>
      <c r="B209" s="26">
        <f>SUM(B212+B210)</f>
        <v>24494152.009999998</v>
      </c>
      <c r="C209" s="26">
        <v>29322147.719999999</v>
      </c>
      <c r="D209" s="29">
        <f t="shared" si="10"/>
        <v>-4827995.7100000009</v>
      </c>
      <c r="E209" s="30">
        <f t="shared" si="14"/>
        <v>-0.16465354980484359</v>
      </c>
    </row>
    <row r="210" spans="1:5" x14ac:dyDescent="0.25">
      <c r="A210" s="5" t="s">
        <v>76</v>
      </c>
      <c r="B210" s="31">
        <v>15601458.32</v>
      </c>
      <c r="C210" s="31">
        <v>15376418.26</v>
      </c>
      <c r="D210" s="32">
        <f t="shared" si="10"/>
        <v>225040.06000000052</v>
      </c>
      <c r="E210" s="33">
        <f t="shared" si="14"/>
        <v>1.4635401833820857E-2</v>
      </c>
    </row>
    <row r="211" spans="1:5" x14ac:dyDescent="0.25">
      <c r="A211" s="6" t="s">
        <v>77</v>
      </c>
      <c r="B211" s="27">
        <v>15601458.32</v>
      </c>
      <c r="C211" s="27">
        <v>15376418.26</v>
      </c>
      <c r="D211" s="32">
        <f t="shared" si="10"/>
        <v>225040.06000000052</v>
      </c>
      <c r="E211" s="33">
        <f t="shared" si="14"/>
        <v>1.4635401833820857E-2</v>
      </c>
    </row>
    <row r="212" spans="1:5" x14ac:dyDescent="0.25">
      <c r="A212" s="5" t="s">
        <v>236</v>
      </c>
      <c r="B212" s="31">
        <v>8892693.6899999995</v>
      </c>
      <c r="C212" s="31">
        <v>13945729.460000001</v>
      </c>
      <c r="D212" s="32">
        <f t="shared" si="10"/>
        <v>-5053035.7700000014</v>
      </c>
      <c r="E212" s="33">
        <f t="shared" si="14"/>
        <v>-0.36233570889880157</v>
      </c>
    </row>
    <row r="213" spans="1:5" x14ac:dyDescent="0.25">
      <c r="A213" s="7" t="s">
        <v>235</v>
      </c>
      <c r="B213" s="27">
        <v>8892693.6899999995</v>
      </c>
      <c r="C213" s="27">
        <v>13945729.460000001</v>
      </c>
      <c r="D213" s="32">
        <f t="shared" si="10"/>
        <v>-5053035.7700000014</v>
      </c>
      <c r="E213" s="33">
        <f t="shared" si="14"/>
        <v>-0.36233570889880157</v>
      </c>
    </row>
    <row r="214" spans="1:5" s="2" customFormat="1" hidden="1" x14ac:dyDescent="0.25">
      <c r="A214" s="4" t="s">
        <v>159</v>
      </c>
      <c r="B214" s="28">
        <v>0</v>
      </c>
      <c r="C214" s="28">
        <f>C215+C219+C217</f>
        <v>0</v>
      </c>
      <c r="D214" s="29">
        <f t="shared" si="10"/>
        <v>0</v>
      </c>
      <c r="E214" s="30"/>
    </row>
    <row r="215" spans="1:5" hidden="1" x14ac:dyDescent="0.25">
      <c r="A215" s="8" t="s">
        <v>158</v>
      </c>
      <c r="B215" s="31">
        <f>B216</f>
        <v>0</v>
      </c>
      <c r="C215" s="31">
        <f>C216</f>
        <v>0</v>
      </c>
      <c r="D215" s="32">
        <f t="shared" si="10"/>
        <v>0</v>
      </c>
      <c r="E215" s="33"/>
    </row>
    <row r="216" spans="1:5" hidden="1" x14ac:dyDescent="0.25">
      <c r="A216" s="6" t="s">
        <v>78</v>
      </c>
      <c r="B216" s="31">
        <v>0</v>
      </c>
      <c r="C216" s="31">
        <v>0</v>
      </c>
      <c r="D216" s="32">
        <f t="shared" si="10"/>
        <v>0</v>
      </c>
      <c r="E216" s="33"/>
    </row>
    <row r="217" spans="1:5" hidden="1" x14ac:dyDescent="0.25">
      <c r="A217" s="8" t="s">
        <v>209</v>
      </c>
      <c r="B217" s="31">
        <f>+B218</f>
        <v>0</v>
      </c>
      <c r="C217" s="31">
        <f>+C218</f>
        <v>0</v>
      </c>
      <c r="D217" s="32">
        <f t="shared" si="10"/>
        <v>0</v>
      </c>
      <c r="E217" s="33"/>
    </row>
    <row r="218" spans="1:5" hidden="1" x14ac:dyDescent="0.25">
      <c r="A218" s="6" t="s">
        <v>210</v>
      </c>
      <c r="B218" s="31">
        <v>0</v>
      </c>
      <c r="C218" s="31">
        <v>0</v>
      </c>
      <c r="D218" s="32">
        <f t="shared" si="10"/>
        <v>0</v>
      </c>
      <c r="E218" s="33"/>
    </row>
    <row r="219" spans="1:5" hidden="1" x14ac:dyDescent="0.25">
      <c r="A219" s="5" t="s">
        <v>79</v>
      </c>
      <c r="B219" s="31">
        <f>+B220</f>
        <v>0</v>
      </c>
      <c r="C219" s="31">
        <f>+C220</f>
        <v>0</v>
      </c>
      <c r="D219" s="32">
        <f t="shared" si="10"/>
        <v>0</v>
      </c>
      <c r="E219" s="33"/>
    </row>
    <row r="220" spans="1:5" hidden="1" x14ac:dyDescent="0.25">
      <c r="A220" s="6" t="s">
        <v>80</v>
      </c>
      <c r="B220" s="31">
        <v>0</v>
      </c>
      <c r="C220" s="31">
        <v>0</v>
      </c>
      <c r="D220" s="32">
        <f t="shared" si="10"/>
        <v>0</v>
      </c>
      <c r="E220" s="33"/>
    </row>
    <row r="221" spans="1:5" ht="14.45" customHeight="1" x14ac:dyDescent="0.25">
      <c r="A221" s="67" t="s">
        <v>100</v>
      </c>
      <c r="B221" s="68" t="s">
        <v>249</v>
      </c>
      <c r="C221" s="68" t="s">
        <v>240</v>
      </c>
      <c r="D221" s="69" t="s">
        <v>251</v>
      </c>
      <c r="E221" s="71" t="s">
        <v>101</v>
      </c>
    </row>
    <row r="222" spans="1:5" x14ac:dyDescent="0.25">
      <c r="A222" s="67"/>
      <c r="B222" s="68"/>
      <c r="C222" s="68"/>
      <c r="D222" s="70"/>
      <c r="E222" s="71"/>
    </row>
    <row r="223" spans="1:5" s="2" customFormat="1" x14ac:dyDescent="0.25">
      <c r="A223" s="4" t="s">
        <v>118</v>
      </c>
      <c r="B223" s="26">
        <f>SUM(B224+B229)</f>
        <v>6887062.879999999</v>
      </c>
      <c r="C223" s="26">
        <v>29189574.670000002</v>
      </c>
      <c r="D223" s="29">
        <f t="shared" si="10"/>
        <v>-22302511.790000003</v>
      </c>
      <c r="E223" s="30">
        <f t="shared" si="14"/>
        <v>-0.76405744318438884</v>
      </c>
    </row>
    <row r="224" spans="1:5" x14ac:dyDescent="0.25">
      <c r="A224" s="5" t="s">
        <v>81</v>
      </c>
      <c r="B224" s="31">
        <f>SUM(B225:B228)</f>
        <v>6801321.3699999992</v>
      </c>
      <c r="C224" s="31">
        <f>SUM(C225:C228)</f>
        <v>29065492.700000003</v>
      </c>
      <c r="D224" s="32">
        <f t="shared" si="10"/>
        <v>-22264171.330000006</v>
      </c>
      <c r="E224" s="33">
        <f t="shared" si="14"/>
        <v>-0.76600013492976171</v>
      </c>
    </row>
    <row r="225" spans="1:5" x14ac:dyDescent="0.25">
      <c r="A225" s="6" t="s">
        <v>82</v>
      </c>
      <c r="B225" s="27">
        <v>1335000</v>
      </c>
      <c r="C225" s="27">
        <v>1335000</v>
      </c>
      <c r="D225" s="32">
        <f t="shared" si="10"/>
        <v>0</v>
      </c>
      <c r="E225" s="33">
        <f t="shared" si="14"/>
        <v>0</v>
      </c>
    </row>
    <row r="226" spans="1:5" x14ac:dyDescent="0.25">
      <c r="A226" s="7" t="s">
        <v>160</v>
      </c>
      <c r="B226" s="27">
        <v>-2164551.1</v>
      </c>
      <c r="C226" s="27">
        <v>11616457.310000001</v>
      </c>
      <c r="D226" s="32">
        <f t="shared" si="10"/>
        <v>-13781008.41</v>
      </c>
      <c r="E226" s="33">
        <f t="shared" si="14"/>
        <v>-1.1863348732092918</v>
      </c>
    </row>
    <row r="227" spans="1:5" x14ac:dyDescent="0.25">
      <c r="A227" s="7" t="s">
        <v>432</v>
      </c>
      <c r="B227" s="27">
        <v>7148456.4699999997</v>
      </c>
      <c r="C227" s="27">
        <v>7148456.4699999997</v>
      </c>
      <c r="D227" s="32">
        <f t="shared" si="10"/>
        <v>0</v>
      </c>
      <c r="E227" s="33">
        <f t="shared" si="14"/>
        <v>0</v>
      </c>
    </row>
    <row r="228" spans="1:5" x14ac:dyDescent="0.25">
      <c r="A228" s="7" t="s">
        <v>433</v>
      </c>
      <c r="B228" s="27">
        <v>482416</v>
      </c>
      <c r="C228" s="27">
        <v>8965578.9199999999</v>
      </c>
      <c r="D228" s="32">
        <f t="shared" ref="D228" si="16">B228-C228</f>
        <v>-8483162.9199999999</v>
      </c>
      <c r="E228" s="33">
        <f t="shared" ref="E228" si="17">D228/C228</f>
        <v>-0.94619243170969713</v>
      </c>
    </row>
    <row r="229" spans="1:5" ht="15.6" customHeight="1" x14ac:dyDescent="0.25">
      <c r="A229" s="5" t="s">
        <v>134</v>
      </c>
      <c r="B229" s="27">
        <f>SUM(B230:B232)</f>
        <v>85741.51</v>
      </c>
      <c r="C229" s="27">
        <f>SUM(C230)</f>
        <v>124081.97</v>
      </c>
      <c r="D229" s="32">
        <f t="shared" si="10"/>
        <v>-38340.460000000006</v>
      </c>
      <c r="E229" s="33">
        <f t="shared" si="14"/>
        <v>-0.30899299874107422</v>
      </c>
    </row>
    <row r="230" spans="1:5" ht="13.5" customHeight="1" x14ac:dyDescent="0.25">
      <c r="A230" s="7" t="s">
        <v>135</v>
      </c>
      <c r="B230" s="27">
        <v>85741.51</v>
      </c>
      <c r="C230" s="27">
        <v>124081.97</v>
      </c>
      <c r="D230" s="32">
        <f t="shared" si="10"/>
        <v>-38340.460000000006</v>
      </c>
      <c r="E230" s="33">
        <f t="shared" si="14"/>
        <v>-0.30899299874107422</v>
      </c>
    </row>
    <row r="231" spans="1:5" hidden="1" x14ac:dyDescent="0.25">
      <c r="A231" s="7" t="s">
        <v>221</v>
      </c>
      <c r="B231" s="27"/>
      <c r="C231" s="27">
        <v>124081.97</v>
      </c>
      <c r="D231" s="32">
        <f t="shared" si="10"/>
        <v>-124081.97</v>
      </c>
      <c r="E231" s="33">
        <f t="shared" si="14"/>
        <v>-1</v>
      </c>
    </row>
    <row r="232" spans="1:5" hidden="1" x14ac:dyDescent="0.25">
      <c r="A232" s="7" t="s">
        <v>222</v>
      </c>
      <c r="B232" s="31">
        <v>0</v>
      </c>
      <c r="C232" s="27">
        <v>124081.97</v>
      </c>
      <c r="D232" s="32">
        <f t="shared" si="10"/>
        <v>-124081.97</v>
      </c>
      <c r="E232" s="33">
        <f t="shared" si="14"/>
        <v>-1</v>
      </c>
    </row>
    <row r="233" spans="1:5" s="2" customFormat="1" x14ac:dyDescent="0.25">
      <c r="A233" s="4" t="s">
        <v>136</v>
      </c>
      <c r="B233" s="26">
        <f>SUM(B234)</f>
        <v>9400</v>
      </c>
      <c r="C233" s="26">
        <v>10340</v>
      </c>
      <c r="D233" s="29">
        <f t="shared" si="10"/>
        <v>-940</v>
      </c>
      <c r="E233" s="33">
        <f t="shared" si="14"/>
        <v>-9.0909090909090912E-2</v>
      </c>
    </row>
    <row r="234" spans="1:5" x14ac:dyDescent="0.25">
      <c r="A234" s="8" t="s">
        <v>137</v>
      </c>
      <c r="B234" s="27">
        <f>SUM(B235)</f>
        <v>9400</v>
      </c>
      <c r="C234" s="27">
        <v>10340</v>
      </c>
      <c r="D234" s="32">
        <f t="shared" si="10"/>
        <v>-940</v>
      </c>
      <c r="E234" s="33">
        <f t="shared" si="14"/>
        <v>-9.0909090909090912E-2</v>
      </c>
    </row>
    <row r="235" spans="1:5" x14ac:dyDescent="0.25">
      <c r="A235" s="7" t="s">
        <v>138</v>
      </c>
      <c r="B235" s="56">
        <v>9400</v>
      </c>
      <c r="C235" s="27">
        <v>10340</v>
      </c>
      <c r="D235" s="32">
        <f t="shared" si="10"/>
        <v>-940</v>
      </c>
      <c r="E235" s="33">
        <f t="shared" si="14"/>
        <v>-9.0909090909090912E-2</v>
      </c>
    </row>
    <row r="236" spans="1:5" s="2" customFormat="1" x14ac:dyDescent="0.25">
      <c r="A236" s="4" t="s">
        <v>119</v>
      </c>
      <c r="B236" s="26">
        <f>SUM(B237)</f>
        <v>236798.88</v>
      </c>
      <c r="C236" s="26">
        <f>SUM(C237)</f>
        <v>128759.37</v>
      </c>
      <c r="D236" s="29">
        <f t="shared" si="10"/>
        <v>108039.51000000001</v>
      </c>
      <c r="E236" s="30">
        <f t="shared" si="14"/>
        <v>0.83908075971480767</v>
      </c>
    </row>
    <row r="237" spans="1:5" x14ac:dyDescent="0.25">
      <c r="A237" s="5" t="s">
        <v>83</v>
      </c>
      <c r="B237" s="31">
        <f>SUM(B238:B241)</f>
        <v>236798.88</v>
      </c>
      <c r="C237" s="31">
        <f>SUM(C238:C241)</f>
        <v>128759.37</v>
      </c>
      <c r="D237" s="32">
        <f t="shared" si="10"/>
        <v>108039.51000000001</v>
      </c>
      <c r="E237" s="33">
        <f t="shared" si="14"/>
        <v>0.83908075971480767</v>
      </c>
    </row>
    <row r="238" spans="1:5" x14ac:dyDescent="0.25">
      <c r="A238" s="7" t="s">
        <v>187</v>
      </c>
      <c r="B238" s="31">
        <v>5100</v>
      </c>
      <c r="C238" s="31">
        <v>0</v>
      </c>
      <c r="D238" s="32">
        <f t="shared" si="10"/>
        <v>5100</v>
      </c>
      <c r="E238" s="33"/>
    </row>
    <row r="239" spans="1:5" x14ac:dyDescent="0.25">
      <c r="A239" s="6" t="s">
        <v>84</v>
      </c>
      <c r="B239" s="27">
        <v>231698.88</v>
      </c>
      <c r="C239" s="27">
        <v>128759.37</v>
      </c>
      <c r="D239" s="32">
        <f t="shared" si="10"/>
        <v>102939.51000000001</v>
      </c>
      <c r="E239" s="33">
        <f t="shared" si="14"/>
        <v>0.79947199182475037</v>
      </c>
    </row>
    <row r="240" spans="1:5" hidden="1" x14ac:dyDescent="0.25">
      <c r="A240" s="5" t="s">
        <v>237</v>
      </c>
      <c r="B240" s="31"/>
      <c r="C240" s="31">
        <v>0</v>
      </c>
      <c r="D240" s="32">
        <f t="shared" si="10"/>
        <v>0</v>
      </c>
      <c r="E240" s="33" t="e">
        <f t="shared" si="14"/>
        <v>#DIV/0!</v>
      </c>
    </row>
    <row r="241" spans="1:5" hidden="1" x14ac:dyDescent="0.25">
      <c r="A241" s="7" t="s">
        <v>237</v>
      </c>
      <c r="B241" s="31"/>
      <c r="C241" s="31">
        <v>0</v>
      </c>
      <c r="D241" s="32">
        <f t="shared" si="10"/>
        <v>0</v>
      </c>
      <c r="E241" s="33" t="e">
        <f t="shared" si="14"/>
        <v>#DIV/0!</v>
      </c>
    </row>
    <row r="242" spans="1:5" s="2" customFormat="1" x14ac:dyDescent="0.25">
      <c r="A242" s="4" t="s">
        <v>120</v>
      </c>
      <c r="B242" s="26">
        <f>SUM(B243+B246)</f>
        <v>358684.13</v>
      </c>
      <c r="C242" s="26">
        <f>SUM(C246+C243)</f>
        <v>227996.32</v>
      </c>
      <c r="D242" s="29">
        <f t="shared" ref="D242:D279" si="18">B242-C242</f>
        <v>130687.81</v>
      </c>
      <c r="E242" s="30">
        <f t="shared" si="14"/>
        <v>0.57320140079453907</v>
      </c>
    </row>
    <row r="243" spans="1:5" x14ac:dyDescent="0.25">
      <c r="A243" s="5" t="s">
        <v>85</v>
      </c>
      <c r="B243" s="31">
        <f>SUM(B244:B245)</f>
        <v>30488</v>
      </c>
      <c r="C243" s="31">
        <f>SUM(C244:C245)</f>
        <v>4900</v>
      </c>
      <c r="D243" s="32">
        <f t="shared" si="18"/>
        <v>25588</v>
      </c>
      <c r="E243" s="33">
        <f>D243/C243</f>
        <v>5.2220408163265306</v>
      </c>
    </row>
    <row r="244" spans="1:5" x14ac:dyDescent="0.25">
      <c r="A244" s="6" t="s">
        <v>86</v>
      </c>
      <c r="B244" s="27">
        <v>30488</v>
      </c>
      <c r="C244" s="27">
        <v>4250</v>
      </c>
      <c r="D244" s="32">
        <f t="shared" si="18"/>
        <v>26238</v>
      </c>
      <c r="E244" s="33">
        <f>D244/C244</f>
        <v>6.173647058823529</v>
      </c>
    </row>
    <row r="245" spans="1:5" x14ac:dyDescent="0.25">
      <c r="A245" s="6" t="s">
        <v>87</v>
      </c>
      <c r="B245" s="27">
        <v>0</v>
      </c>
      <c r="C245" s="27">
        <v>650</v>
      </c>
      <c r="D245" s="32">
        <f t="shared" si="18"/>
        <v>-650</v>
      </c>
      <c r="E245" s="33">
        <f>D245/C245</f>
        <v>-1</v>
      </c>
    </row>
    <row r="246" spans="1:5" x14ac:dyDescent="0.25">
      <c r="A246" s="5" t="s">
        <v>88</v>
      </c>
      <c r="B246" s="31">
        <f>SUM(B247:B248)</f>
        <v>328196.13</v>
      </c>
      <c r="C246" s="31">
        <f>SUM(C247:C248)</f>
        <v>223096.32000000001</v>
      </c>
      <c r="D246" s="32">
        <f t="shared" si="18"/>
        <v>105099.81</v>
      </c>
      <c r="E246" s="33">
        <f>D246/C246</f>
        <v>0.47109611669076384</v>
      </c>
    </row>
    <row r="247" spans="1:5" hidden="1" x14ac:dyDescent="0.25">
      <c r="A247" s="6" t="s">
        <v>89</v>
      </c>
      <c r="B247" s="27"/>
      <c r="C247" s="27">
        <v>0</v>
      </c>
      <c r="D247" s="32">
        <f t="shared" si="18"/>
        <v>0</v>
      </c>
      <c r="E247" s="33"/>
    </row>
    <row r="248" spans="1:5" x14ac:dyDescent="0.25">
      <c r="A248" s="6" t="s">
        <v>90</v>
      </c>
      <c r="B248" s="27">
        <v>328196.13</v>
      </c>
      <c r="C248" s="27">
        <v>223096.32000000001</v>
      </c>
      <c r="D248" s="32">
        <f t="shared" si="18"/>
        <v>105099.81</v>
      </c>
      <c r="E248" s="33">
        <f t="shared" si="14"/>
        <v>0.47109611669076384</v>
      </c>
    </row>
    <row r="249" spans="1:5" s="2" customFormat="1" x14ac:dyDescent="0.25">
      <c r="A249" s="4" t="s">
        <v>121</v>
      </c>
      <c r="B249" s="26">
        <f>SUM(B257+B253+B250)</f>
        <v>32757066.819999997</v>
      </c>
      <c r="C249" s="26">
        <f>SUM(C257+C253+C250)</f>
        <v>16720899.649999999</v>
      </c>
      <c r="D249" s="29">
        <f t="shared" si="18"/>
        <v>16036167.169999998</v>
      </c>
      <c r="E249" s="30">
        <f t="shared" si="14"/>
        <v>0.9590493039051281</v>
      </c>
    </row>
    <row r="250" spans="1:5" x14ac:dyDescent="0.25">
      <c r="A250" s="5" t="s">
        <v>91</v>
      </c>
      <c r="B250" s="31">
        <f>SUM(B252)</f>
        <v>7912000</v>
      </c>
      <c r="C250" s="31">
        <v>0</v>
      </c>
      <c r="D250" s="32">
        <f t="shared" si="18"/>
        <v>7912000</v>
      </c>
      <c r="E250" s="33"/>
    </row>
    <row r="251" spans="1:5" hidden="1" x14ac:dyDescent="0.25">
      <c r="A251" s="6" t="s">
        <v>92</v>
      </c>
      <c r="B251" s="31"/>
      <c r="C251" s="31">
        <v>0</v>
      </c>
      <c r="D251" s="32">
        <f t="shared" si="18"/>
        <v>0</v>
      </c>
      <c r="E251" s="33"/>
    </row>
    <row r="252" spans="1:5" ht="30" x14ac:dyDescent="0.25">
      <c r="A252" s="62" t="s">
        <v>430</v>
      </c>
      <c r="B252" s="66">
        <v>7912000</v>
      </c>
      <c r="C252" s="66">
        <v>0</v>
      </c>
      <c r="D252" s="65">
        <f t="shared" si="18"/>
        <v>7912000</v>
      </c>
      <c r="E252" s="33"/>
    </row>
    <row r="253" spans="1:5" x14ac:dyDescent="0.25">
      <c r="A253" s="8" t="s">
        <v>242</v>
      </c>
      <c r="B253" s="31">
        <f>SUM(B254:B256)</f>
        <v>23773837.619999997</v>
      </c>
      <c r="C253" s="31">
        <f>SUM(C254:C256)</f>
        <v>15336186.689999999</v>
      </c>
      <c r="D253" s="32">
        <f>B253-C253</f>
        <v>8437650.9299999978</v>
      </c>
      <c r="E253" s="33">
        <f t="shared" si="14"/>
        <v>0.55017920038113455</v>
      </c>
    </row>
    <row r="254" spans="1:5" x14ac:dyDescent="0.25">
      <c r="A254" s="6" t="s">
        <v>93</v>
      </c>
      <c r="B254" s="27">
        <v>5912259.7599999998</v>
      </c>
      <c r="C254" s="27">
        <v>3019207.94</v>
      </c>
      <c r="D254" s="32">
        <f t="shared" si="18"/>
        <v>2893051.82</v>
      </c>
      <c r="E254" s="33">
        <f t="shared" si="14"/>
        <v>0.95821549144442164</v>
      </c>
    </row>
    <row r="255" spans="1:5" x14ac:dyDescent="0.25">
      <c r="A255" s="6" t="s">
        <v>94</v>
      </c>
      <c r="B255" s="27">
        <v>0</v>
      </c>
      <c r="C255" s="27">
        <v>64294.91</v>
      </c>
      <c r="D255" s="32">
        <f t="shared" si="18"/>
        <v>-64294.91</v>
      </c>
      <c r="E255" s="33">
        <f t="shared" si="14"/>
        <v>-1</v>
      </c>
    </row>
    <row r="256" spans="1:5" x14ac:dyDescent="0.25">
      <c r="A256" s="6" t="s">
        <v>95</v>
      </c>
      <c r="B256" s="27">
        <v>17861577.859999999</v>
      </c>
      <c r="C256" s="27">
        <v>12252683.84</v>
      </c>
      <c r="D256" s="32">
        <f t="shared" si="18"/>
        <v>5608894.0199999996</v>
      </c>
      <c r="E256" s="33">
        <f t="shared" si="14"/>
        <v>0.45776860753472276</v>
      </c>
    </row>
    <row r="257" spans="1:5" x14ac:dyDescent="0.25">
      <c r="A257" s="5" t="s">
        <v>96</v>
      </c>
      <c r="B257" s="31">
        <f>SUM(B258:B259)</f>
        <v>1071229.2</v>
      </c>
      <c r="C257" s="31">
        <f>SUM(C258:C259)</f>
        <v>1384712.96</v>
      </c>
      <c r="D257" s="32">
        <f t="shared" si="18"/>
        <v>-313483.76</v>
      </c>
      <c r="E257" s="33">
        <f t="shared" si="14"/>
        <v>-0.22638898389453943</v>
      </c>
    </row>
    <row r="258" spans="1:5" hidden="1" x14ac:dyDescent="0.25">
      <c r="A258" s="7" t="s">
        <v>188</v>
      </c>
      <c r="B258" s="31"/>
      <c r="C258" s="31">
        <v>0</v>
      </c>
      <c r="D258" s="32">
        <f t="shared" si="18"/>
        <v>0</v>
      </c>
      <c r="E258" s="33"/>
    </row>
    <row r="259" spans="1:5" x14ac:dyDescent="0.25">
      <c r="A259" s="6" t="s">
        <v>97</v>
      </c>
      <c r="B259" s="27">
        <v>1071229.2</v>
      </c>
      <c r="C259" s="27">
        <v>1384712.96</v>
      </c>
      <c r="D259" s="32">
        <f t="shared" si="18"/>
        <v>-313483.76</v>
      </c>
      <c r="E259" s="33">
        <f t="shared" si="14"/>
        <v>-0.22638898389453943</v>
      </c>
    </row>
    <row r="260" spans="1:5" s="2" customFormat="1" x14ac:dyDescent="0.25">
      <c r="A260" s="3" t="s">
        <v>123</v>
      </c>
      <c r="B260" s="26">
        <f>SUM(B262)</f>
        <v>52100</v>
      </c>
      <c r="C260" s="26">
        <v>39200</v>
      </c>
      <c r="D260" s="29">
        <f>B260-C260</f>
        <v>12900</v>
      </c>
      <c r="E260" s="30">
        <f t="shared" si="14"/>
        <v>0.32908163265306123</v>
      </c>
    </row>
    <row r="261" spans="1:5" s="2" customFormat="1" x14ac:dyDescent="0.25">
      <c r="A261" s="4" t="s">
        <v>162</v>
      </c>
      <c r="B261" s="26">
        <f>SUM(B262+B265+B268)</f>
        <v>52100</v>
      </c>
      <c r="C261" s="26">
        <v>39200</v>
      </c>
      <c r="D261" s="29">
        <f t="shared" si="18"/>
        <v>12900</v>
      </c>
      <c r="E261" s="30">
        <f t="shared" si="14"/>
        <v>0.32908163265306123</v>
      </c>
    </row>
    <row r="262" spans="1:5" x14ac:dyDescent="0.25">
      <c r="A262" s="8" t="s">
        <v>163</v>
      </c>
      <c r="B262" s="31">
        <f>SUM(B263:B264)</f>
        <v>52100</v>
      </c>
      <c r="C262" s="31">
        <v>39200</v>
      </c>
      <c r="D262" s="32">
        <f t="shared" si="18"/>
        <v>12900</v>
      </c>
      <c r="E262" s="33">
        <f t="shared" si="14"/>
        <v>0.32908163265306123</v>
      </c>
    </row>
    <row r="263" spans="1:5" x14ac:dyDescent="0.25">
      <c r="A263" s="7" t="s">
        <v>161</v>
      </c>
      <c r="B263" s="27">
        <v>15750</v>
      </c>
      <c r="C263" s="27">
        <v>12150</v>
      </c>
      <c r="D263" s="32">
        <f t="shared" si="18"/>
        <v>3600</v>
      </c>
      <c r="E263" s="33">
        <f t="shared" si="14"/>
        <v>0.29629629629629628</v>
      </c>
    </row>
    <row r="264" spans="1:5" x14ac:dyDescent="0.25">
      <c r="A264" s="7" t="s">
        <v>164</v>
      </c>
      <c r="B264" s="27">
        <v>36350</v>
      </c>
      <c r="C264" s="27">
        <v>27050</v>
      </c>
      <c r="D264" s="32">
        <f t="shared" si="18"/>
        <v>9300</v>
      </c>
      <c r="E264" s="33">
        <f t="shared" si="14"/>
        <v>0.34380776340110908</v>
      </c>
    </row>
    <row r="265" spans="1:5" hidden="1" x14ac:dyDescent="0.25">
      <c r="A265" s="4" t="s">
        <v>196</v>
      </c>
      <c r="B265" s="28">
        <v>0</v>
      </c>
      <c r="C265" s="28">
        <v>0</v>
      </c>
      <c r="D265" s="29">
        <f t="shared" si="18"/>
        <v>0</v>
      </c>
      <c r="E265" s="33"/>
    </row>
    <row r="266" spans="1:5" hidden="1" x14ac:dyDescent="0.25">
      <c r="A266" s="8" t="s">
        <v>197</v>
      </c>
      <c r="B266" s="31">
        <v>0</v>
      </c>
      <c r="C266" s="31">
        <v>0</v>
      </c>
      <c r="D266" s="32">
        <f t="shared" si="18"/>
        <v>0</v>
      </c>
      <c r="E266" s="33"/>
    </row>
    <row r="267" spans="1:5" hidden="1" x14ac:dyDescent="0.25">
      <c r="A267" s="7" t="s">
        <v>198</v>
      </c>
      <c r="B267" s="31">
        <v>0</v>
      </c>
      <c r="C267" s="31">
        <v>0</v>
      </c>
      <c r="D267" s="32">
        <f t="shared" si="18"/>
        <v>0</v>
      </c>
      <c r="E267" s="33"/>
    </row>
    <row r="268" spans="1:5" s="2" customFormat="1" hidden="1" x14ac:dyDescent="0.25">
      <c r="A268" s="4" t="s">
        <v>165</v>
      </c>
      <c r="B268" s="28">
        <v>0</v>
      </c>
      <c r="C268" s="28">
        <v>0</v>
      </c>
      <c r="D268" s="29">
        <f t="shared" si="18"/>
        <v>0</v>
      </c>
      <c r="E268" s="30"/>
    </row>
    <row r="269" spans="1:5" hidden="1" x14ac:dyDescent="0.25">
      <c r="A269" s="8" t="s">
        <v>166</v>
      </c>
      <c r="B269" s="31">
        <v>0</v>
      </c>
      <c r="C269" s="31">
        <v>0</v>
      </c>
      <c r="D269" s="32">
        <f t="shared" si="18"/>
        <v>0</v>
      </c>
      <c r="E269" s="33"/>
    </row>
    <row r="270" spans="1:5" hidden="1" x14ac:dyDescent="0.25">
      <c r="A270" s="7" t="s">
        <v>167</v>
      </c>
      <c r="B270" s="31">
        <v>0</v>
      </c>
      <c r="C270" s="31">
        <v>0</v>
      </c>
      <c r="D270" s="32">
        <f t="shared" si="18"/>
        <v>0</v>
      </c>
      <c r="E270" s="33"/>
    </row>
    <row r="271" spans="1:5" hidden="1" x14ac:dyDescent="0.25">
      <c r="A271" s="7" t="s">
        <v>98</v>
      </c>
      <c r="B271" s="31">
        <v>0</v>
      </c>
      <c r="C271" s="31">
        <v>0</v>
      </c>
      <c r="D271" s="32">
        <f t="shared" si="18"/>
        <v>0</v>
      </c>
      <c r="E271" s="33"/>
    </row>
    <row r="272" spans="1:5" s="2" customFormat="1" x14ac:dyDescent="0.25">
      <c r="A272" s="3" t="s">
        <v>124</v>
      </c>
      <c r="B272" s="26">
        <f>SUM(B273)</f>
        <v>247706.07</v>
      </c>
      <c r="C272" s="26">
        <v>2834848.92</v>
      </c>
      <c r="D272" s="29">
        <f t="shared" si="18"/>
        <v>-2587142.85</v>
      </c>
      <c r="E272" s="30">
        <f t="shared" si="14"/>
        <v>-0.91262106835661638</v>
      </c>
    </row>
    <row r="273" spans="1:5" s="2" customFormat="1" x14ac:dyDescent="0.25">
      <c r="A273" s="4" t="s">
        <v>168</v>
      </c>
      <c r="B273" s="26">
        <f>SUM(B276+B274)</f>
        <v>247706.07</v>
      </c>
      <c r="C273" s="26">
        <v>2834848.92</v>
      </c>
      <c r="D273" s="29">
        <f t="shared" si="18"/>
        <v>-2587142.85</v>
      </c>
      <c r="E273" s="30">
        <f t="shared" si="14"/>
        <v>-0.91262106835661638</v>
      </c>
    </row>
    <row r="274" spans="1:5" ht="15" hidden="1" customHeight="1" x14ac:dyDescent="0.25">
      <c r="A274" s="5" t="s">
        <v>99</v>
      </c>
      <c r="B274" s="34"/>
      <c r="C274" s="34"/>
      <c r="D274" s="32">
        <f t="shared" si="18"/>
        <v>0</v>
      </c>
      <c r="E274" s="33"/>
    </row>
    <row r="275" spans="1:5" ht="15" hidden="1" customHeight="1" x14ac:dyDescent="0.25">
      <c r="A275" s="7" t="s">
        <v>169</v>
      </c>
      <c r="B275" s="34"/>
      <c r="C275" s="34"/>
      <c r="D275" s="32">
        <f t="shared" si="18"/>
        <v>0</v>
      </c>
      <c r="E275" s="33"/>
    </row>
    <row r="276" spans="1:5" x14ac:dyDescent="0.25">
      <c r="A276" s="8" t="s">
        <v>172</v>
      </c>
      <c r="B276" s="31">
        <f>SUM(B277:B278)</f>
        <v>247706.07</v>
      </c>
      <c r="C276" s="31">
        <v>2834848.92</v>
      </c>
      <c r="D276" s="32">
        <f t="shared" si="18"/>
        <v>-2587142.85</v>
      </c>
      <c r="E276" s="33">
        <f t="shared" si="14"/>
        <v>-0.91262106835661638</v>
      </c>
    </row>
    <row r="277" spans="1:5" x14ac:dyDescent="0.25">
      <c r="A277" s="7" t="s">
        <v>171</v>
      </c>
      <c r="B277" s="27">
        <v>0</v>
      </c>
      <c r="C277" s="27">
        <v>-24.26</v>
      </c>
      <c r="D277" s="32">
        <f t="shared" si="18"/>
        <v>24.26</v>
      </c>
      <c r="E277" s="33"/>
    </row>
    <row r="278" spans="1:5" x14ac:dyDescent="0.25">
      <c r="A278" s="7" t="s">
        <v>170</v>
      </c>
      <c r="B278" s="27">
        <v>247706.07</v>
      </c>
      <c r="C278" s="27">
        <v>2834873.18</v>
      </c>
      <c r="D278" s="32">
        <f t="shared" si="18"/>
        <v>-2587167.1100000003</v>
      </c>
      <c r="E278" s="33">
        <f>D278/C278</f>
        <v>-0.91262181611947812</v>
      </c>
    </row>
    <row r="279" spans="1:5" s="17" customFormat="1" ht="30.75" customHeight="1" x14ac:dyDescent="0.25">
      <c r="A279" s="15" t="s">
        <v>102</v>
      </c>
      <c r="B279" s="24">
        <f>B4+B73+B155+B176+B187+B260+B272</f>
        <v>402804997.94000006</v>
      </c>
      <c r="C279" s="24">
        <f>C4+C73+C155+C176+C187+C260+C272</f>
        <v>396787032.03000003</v>
      </c>
      <c r="D279" s="16">
        <f t="shared" si="18"/>
        <v>6017965.9100000262</v>
      </c>
      <c r="E279" s="19">
        <f t="shared" ref="E279" si="19">D279/C279</f>
        <v>1.5166740402808888E-2</v>
      </c>
    </row>
    <row r="281" spans="1:5" x14ac:dyDescent="0.25">
      <c r="E281" s="21"/>
    </row>
    <row r="282" spans="1:5" x14ac:dyDescent="0.25">
      <c r="C282" s="22"/>
    </row>
  </sheetData>
  <mergeCells count="21">
    <mergeCell ref="A1:E1"/>
    <mergeCell ref="A2:A3"/>
    <mergeCell ref="B2:B3"/>
    <mergeCell ref="C2:C3"/>
    <mergeCell ref="D2:D3"/>
    <mergeCell ref="E2:E3"/>
    <mergeCell ref="A146:A147"/>
    <mergeCell ref="B146:B147"/>
    <mergeCell ref="C146:C147"/>
    <mergeCell ref="D146:D147"/>
    <mergeCell ref="E146:E147"/>
    <mergeCell ref="A59:A60"/>
    <mergeCell ref="B59:B60"/>
    <mergeCell ref="C59:C60"/>
    <mergeCell ref="D59:D60"/>
    <mergeCell ref="E59:E60"/>
    <mergeCell ref="A221:A222"/>
    <mergeCell ref="B221:B222"/>
    <mergeCell ref="C221:C222"/>
    <mergeCell ref="D221:D222"/>
    <mergeCell ref="E221:E222"/>
  </mergeCells>
  <pageMargins left="0.70866141732283472" right="0.70866141732283472" top="0.74803149606299213" bottom="0.74803149606299213" header="0.31496062992125984" footer="0.31496062992125984"/>
  <pageSetup paperSize="9" scale="64" fitToHeight="10" orientation="portrait" r:id="rId1"/>
  <ignoredErrors>
    <ignoredError sqref="B2:E50 B170:B188 B190:B191 B264:B276 B89:B168 B74:D74 B75:D77 B54:E67 B51:D53 B69:E73 B68:D68 B194:B256 B192 B193 B280:E282 B277 B78:B88 B278:B279" numberStoredAsText="1"/>
    <ignoredError sqref="B169 B189 B257:B263 C277:D277 C278:E279 C193:D193 C192:D192 C194:E256 C78:D88 C89:E168 D257:E263 C264:E276 C189:E189 C190:E191 C169:E169 C170:E188 C257:C263" numberStoredAsText="1" formulaRange="1"/>
    <ignoredError sqref="E78:E88 E193 E277 E19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8C19-C2B2-4338-81AF-B32B6E1C1B9B}">
  <dimension ref="A1:L201"/>
  <sheetViews>
    <sheetView showGridLines="0" topLeftCell="A188" workbookViewId="0">
      <selection activeCell="F201" sqref="F201"/>
    </sheetView>
  </sheetViews>
  <sheetFormatPr baseColWidth="10" defaultColWidth="8.85546875" defaultRowHeight="15" x14ac:dyDescent="0.25"/>
  <cols>
    <col min="1" max="1" width="53.140625" style="37" customWidth="1"/>
    <col min="2" max="4" width="11.85546875" style="37" hidden="1" customWidth="1"/>
    <col min="5" max="5" width="11" style="37" hidden="1" customWidth="1"/>
    <col min="6" max="6" width="13.42578125" style="37" customWidth="1"/>
    <col min="7" max="7" width="11.85546875" style="37" hidden="1" customWidth="1"/>
    <col min="8" max="8" width="11" style="37" hidden="1" customWidth="1"/>
    <col min="9" max="9" width="11.85546875" style="37" hidden="1" customWidth="1"/>
    <col min="10" max="10" width="11.140625" style="37" hidden="1" customWidth="1"/>
    <col min="11" max="11" width="1" style="37" customWidth="1"/>
    <col min="12" max="12" width="13.42578125" style="37" bestFit="1" customWidth="1"/>
    <col min="13" max="16384" width="8.85546875" style="37"/>
  </cols>
  <sheetData>
    <row r="1" spans="1:10" x14ac:dyDescent="0.25">
      <c r="A1" s="77" t="s">
        <v>405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x14ac:dyDescent="0.25">
      <c r="A2" s="51"/>
    </row>
    <row r="3" spans="1:10" x14ac:dyDescent="0.25">
      <c r="A3" s="51"/>
    </row>
    <row r="4" spans="1:10" ht="45" x14ac:dyDescent="0.25">
      <c r="A4" s="52" t="s">
        <v>403</v>
      </c>
      <c r="B4" s="53" t="s">
        <v>402</v>
      </c>
      <c r="C4" s="53" t="s">
        <v>401</v>
      </c>
      <c r="D4" s="53" t="s">
        <v>400</v>
      </c>
      <c r="E4" s="53" t="s">
        <v>399</v>
      </c>
      <c r="F4" s="54" t="s">
        <v>398</v>
      </c>
      <c r="G4" s="48" t="s">
        <v>397</v>
      </c>
      <c r="H4" s="48" t="s">
        <v>396</v>
      </c>
      <c r="I4" s="48" t="s">
        <v>395</v>
      </c>
      <c r="J4" s="47" t="s">
        <v>394</v>
      </c>
    </row>
    <row r="5" spans="1:10" x14ac:dyDescent="0.25">
      <c r="A5" s="55" t="s">
        <v>0</v>
      </c>
      <c r="B5" s="56">
        <v>47900000</v>
      </c>
      <c r="C5" s="56">
        <v>47900000</v>
      </c>
      <c r="D5" s="56">
        <v>55151558.020000003</v>
      </c>
      <c r="E5" s="56">
        <v>9135318.9100000001</v>
      </c>
      <c r="F5" s="56">
        <v>46016239.109999999</v>
      </c>
      <c r="G5" s="44">
        <v>36595459.579999998</v>
      </c>
      <c r="H5" s="44">
        <v>888104.95</v>
      </c>
      <c r="I5" s="44">
        <v>35707354.630000003</v>
      </c>
      <c r="J5" s="43">
        <v>10308884.48</v>
      </c>
    </row>
    <row r="6" spans="1:10" x14ac:dyDescent="0.25">
      <c r="A6" s="55" t="s">
        <v>1</v>
      </c>
      <c r="B6" s="56">
        <v>682844.4</v>
      </c>
      <c r="C6" s="56">
        <v>682844.4</v>
      </c>
      <c r="D6" s="56">
        <v>823297.79</v>
      </c>
      <c r="E6" s="56">
        <v>27719.82</v>
      </c>
      <c r="F6" s="56">
        <v>795577.97</v>
      </c>
      <c r="G6" s="44">
        <v>819958.4</v>
      </c>
      <c r="H6" s="44">
        <v>27719.82</v>
      </c>
      <c r="I6" s="44">
        <v>792238.58</v>
      </c>
      <c r="J6" s="43">
        <v>3339.39</v>
      </c>
    </row>
    <row r="7" spans="1:10" x14ac:dyDescent="0.25">
      <c r="A7" s="55" t="s">
        <v>2</v>
      </c>
      <c r="B7" s="56">
        <v>0</v>
      </c>
      <c r="C7" s="56">
        <v>0</v>
      </c>
      <c r="D7" s="56">
        <v>12558</v>
      </c>
      <c r="E7" s="56">
        <v>0</v>
      </c>
      <c r="F7" s="56">
        <v>12558</v>
      </c>
      <c r="G7" s="44">
        <v>0</v>
      </c>
      <c r="H7" s="44">
        <v>0</v>
      </c>
      <c r="I7" s="44">
        <v>0</v>
      </c>
      <c r="J7" s="43">
        <v>12558</v>
      </c>
    </row>
    <row r="8" spans="1:10" x14ac:dyDescent="0.25">
      <c r="A8" s="55" t="s">
        <v>3</v>
      </c>
      <c r="B8" s="56">
        <v>279168.59999999998</v>
      </c>
      <c r="C8" s="56">
        <v>279168.59999999998</v>
      </c>
      <c r="D8" s="56">
        <v>206108.81</v>
      </c>
      <c r="E8" s="56">
        <v>0</v>
      </c>
      <c r="F8" s="56">
        <v>206108.81</v>
      </c>
      <c r="G8" s="44">
        <v>200277.18</v>
      </c>
      <c r="H8" s="44">
        <v>0</v>
      </c>
      <c r="I8" s="44">
        <v>200277.18</v>
      </c>
      <c r="J8" s="43">
        <v>5831.63</v>
      </c>
    </row>
    <row r="9" spans="1:10" x14ac:dyDescent="0.25">
      <c r="A9" s="55" t="s">
        <v>393</v>
      </c>
      <c r="B9" s="56">
        <v>1124862.17</v>
      </c>
      <c r="C9" s="56">
        <v>1124862.17</v>
      </c>
      <c r="D9" s="56">
        <v>952138.21</v>
      </c>
      <c r="E9" s="56">
        <v>0</v>
      </c>
      <c r="F9" s="56">
        <v>952138.21</v>
      </c>
      <c r="G9" s="44">
        <v>889468.9</v>
      </c>
      <c r="H9" s="44">
        <v>0</v>
      </c>
      <c r="I9" s="44">
        <v>889468.9</v>
      </c>
      <c r="J9" s="43">
        <v>62669.31</v>
      </c>
    </row>
    <row r="10" spans="1:10" x14ac:dyDescent="0.25">
      <c r="A10" s="55" t="s">
        <v>392</v>
      </c>
      <c r="B10" s="56">
        <v>10733.23</v>
      </c>
      <c r="C10" s="56">
        <v>10733.23</v>
      </c>
      <c r="D10" s="56">
        <v>110612.98</v>
      </c>
      <c r="E10" s="56">
        <v>0</v>
      </c>
      <c r="F10" s="56">
        <v>110612.98</v>
      </c>
      <c r="G10" s="44">
        <v>42415.63</v>
      </c>
      <c r="H10" s="44">
        <v>0</v>
      </c>
      <c r="I10" s="44">
        <v>42415.63</v>
      </c>
      <c r="J10" s="43">
        <v>68197.350000000006</v>
      </c>
    </row>
    <row r="11" spans="1:10" x14ac:dyDescent="0.25">
      <c r="A11" s="55" t="s">
        <v>391</v>
      </c>
      <c r="B11" s="56">
        <v>9200000</v>
      </c>
      <c r="C11" s="56">
        <v>9200000</v>
      </c>
      <c r="D11" s="56">
        <v>9732888.6999999993</v>
      </c>
      <c r="E11" s="56">
        <v>1371153.99</v>
      </c>
      <c r="F11" s="56">
        <v>8361734.71</v>
      </c>
      <c r="G11" s="44">
        <v>7248629.9400000004</v>
      </c>
      <c r="H11" s="44">
        <v>3606.49</v>
      </c>
      <c r="I11" s="44">
        <v>7245023.4500000002</v>
      </c>
      <c r="J11" s="43">
        <v>1116711.26</v>
      </c>
    </row>
    <row r="12" spans="1:10" x14ac:dyDescent="0.25">
      <c r="A12" s="55" t="s">
        <v>199</v>
      </c>
      <c r="B12" s="56">
        <v>211042.77</v>
      </c>
      <c r="C12" s="56">
        <v>211042.77</v>
      </c>
      <c r="D12" s="56">
        <v>202392.78</v>
      </c>
      <c r="E12" s="56">
        <v>0</v>
      </c>
      <c r="F12" s="56">
        <v>202392.78</v>
      </c>
      <c r="G12" s="44">
        <v>200590.28</v>
      </c>
      <c r="H12" s="44">
        <v>0</v>
      </c>
      <c r="I12" s="44">
        <v>200590.28</v>
      </c>
      <c r="J12" s="43">
        <v>1802.5</v>
      </c>
    </row>
    <row r="13" spans="1:10" ht="30" x14ac:dyDescent="0.25">
      <c r="A13" s="55" t="s">
        <v>390</v>
      </c>
      <c r="B13" s="56">
        <v>0</v>
      </c>
      <c r="C13" s="56">
        <v>0</v>
      </c>
      <c r="D13" s="56">
        <v>6612.78</v>
      </c>
      <c r="E13" s="56">
        <v>0</v>
      </c>
      <c r="F13" s="56">
        <v>6612.78</v>
      </c>
      <c r="G13" s="44">
        <v>6612.78</v>
      </c>
      <c r="H13" s="44">
        <v>0</v>
      </c>
      <c r="I13" s="44">
        <v>6612.78</v>
      </c>
      <c r="J13" s="43">
        <v>0</v>
      </c>
    </row>
    <row r="14" spans="1:10" ht="30" x14ac:dyDescent="0.25">
      <c r="A14" s="53" t="s">
        <v>389</v>
      </c>
      <c r="B14" s="57">
        <v>59408651.170000002</v>
      </c>
      <c r="C14" s="57">
        <v>59408651.170000002</v>
      </c>
      <c r="D14" s="57">
        <v>67198168.069999993</v>
      </c>
      <c r="E14" s="57">
        <v>10534192.720000001</v>
      </c>
      <c r="F14" s="57">
        <v>56663975.350000001</v>
      </c>
      <c r="G14" s="40">
        <v>46003412.689999998</v>
      </c>
      <c r="H14" s="40">
        <v>919431.26</v>
      </c>
      <c r="I14" s="40">
        <v>45083981.43</v>
      </c>
      <c r="J14" s="39">
        <v>11579993.92</v>
      </c>
    </row>
    <row r="15" spans="1:10" x14ac:dyDescent="0.25">
      <c r="A15" s="55" t="s">
        <v>388</v>
      </c>
      <c r="B15" s="56">
        <v>7324.45</v>
      </c>
      <c r="C15" s="56">
        <v>7324.45</v>
      </c>
      <c r="D15" s="56">
        <v>0</v>
      </c>
      <c r="E15" s="56">
        <v>0</v>
      </c>
      <c r="F15" s="56">
        <v>0</v>
      </c>
      <c r="G15" s="44">
        <v>0</v>
      </c>
      <c r="H15" s="44">
        <v>0</v>
      </c>
      <c r="I15" s="44">
        <v>0</v>
      </c>
      <c r="J15" s="43">
        <v>0</v>
      </c>
    </row>
    <row r="16" spans="1:10" ht="30" x14ac:dyDescent="0.25">
      <c r="A16" s="55" t="s">
        <v>9</v>
      </c>
      <c r="B16" s="56">
        <v>324706.03999999998</v>
      </c>
      <c r="C16" s="56">
        <v>324706.03999999998</v>
      </c>
      <c r="D16" s="56">
        <v>383114.65</v>
      </c>
      <c r="E16" s="56">
        <v>510</v>
      </c>
      <c r="F16" s="56">
        <v>382604.65</v>
      </c>
      <c r="G16" s="44">
        <v>375439.15</v>
      </c>
      <c r="H16" s="44">
        <v>510</v>
      </c>
      <c r="I16" s="44">
        <v>374929.15</v>
      </c>
      <c r="J16" s="43">
        <v>7675.5</v>
      </c>
    </row>
    <row r="17" spans="1:10" x14ac:dyDescent="0.25">
      <c r="A17" s="55" t="s">
        <v>387</v>
      </c>
      <c r="B17" s="56">
        <v>147798.07</v>
      </c>
      <c r="C17" s="56">
        <v>147798.07</v>
      </c>
      <c r="D17" s="56">
        <v>3124.04</v>
      </c>
      <c r="E17" s="56">
        <v>368.13</v>
      </c>
      <c r="F17" s="56">
        <v>2755.91</v>
      </c>
      <c r="G17" s="44">
        <v>3124.04</v>
      </c>
      <c r="H17" s="44">
        <v>368.13</v>
      </c>
      <c r="I17" s="44">
        <v>2755.91</v>
      </c>
      <c r="J17" s="43">
        <v>0</v>
      </c>
    </row>
    <row r="18" spans="1:10" ht="30" x14ac:dyDescent="0.25">
      <c r="A18" s="53" t="s">
        <v>386</v>
      </c>
      <c r="B18" s="57">
        <v>479828.56</v>
      </c>
      <c r="C18" s="57">
        <v>479828.56</v>
      </c>
      <c r="D18" s="57">
        <v>386238.69</v>
      </c>
      <c r="E18" s="57">
        <v>878.13</v>
      </c>
      <c r="F18" s="57">
        <v>385360.56</v>
      </c>
      <c r="G18" s="40">
        <v>378563.19</v>
      </c>
      <c r="H18" s="40">
        <v>878.13</v>
      </c>
      <c r="I18" s="40">
        <v>377685.06</v>
      </c>
      <c r="J18" s="39">
        <v>7675.5</v>
      </c>
    </row>
    <row r="19" spans="1:10" ht="30" x14ac:dyDescent="0.25">
      <c r="A19" s="55" t="s">
        <v>12</v>
      </c>
      <c r="B19" s="56">
        <v>613039.19999999995</v>
      </c>
      <c r="C19" s="56">
        <v>613039.19999999995</v>
      </c>
      <c r="D19" s="56">
        <v>336594.63</v>
      </c>
      <c r="E19" s="56">
        <v>26575.7</v>
      </c>
      <c r="F19" s="56">
        <v>310018.93</v>
      </c>
      <c r="G19" s="44">
        <v>286292.93</v>
      </c>
      <c r="H19" s="44">
        <v>9730</v>
      </c>
      <c r="I19" s="44">
        <v>276562.93</v>
      </c>
      <c r="J19" s="43">
        <v>33456</v>
      </c>
    </row>
    <row r="20" spans="1:10" ht="30" x14ac:dyDescent="0.25">
      <c r="A20" s="53" t="s">
        <v>385</v>
      </c>
      <c r="B20" s="57">
        <v>613039.19999999995</v>
      </c>
      <c r="C20" s="57">
        <v>613039.19999999995</v>
      </c>
      <c r="D20" s="57">
        <v>336594.63</v>
      </c>
      <c r="E20" s="57">
        <v>26575.7</v>
      </c>
      <c r="F20" s="57">
        <v>310018.93</v>
      </c>
      <c r="G20" s="40">
        <v>286292.93</v>
      </c>
      <c r="H20" s="40">
        <v>9730</v>
      </c>
      <c r="I20" s="40">
        <v>276562.93</v>
      </c>
      <c r="J20" s="39">
        <v>33456</v>
      </c>
    </row>
    <row r="21" spans="1:10" x14ac:dyDescent="0.25">
      <c r="A21" s="55" t="s">
        <v>384</v>
      </c>
      <c r="B21" s="56">
        <v>50059.15</v>
      </c>
      <c r="C21" s="56">
        <v>50059.15</v>
      </c>
      <c r="D21" s="56">
        <v>68807</v>
      </c>
      <c r="E21" s="56">
        <v>0</v>
      </c>
      <c r="F21" s="56">
        <v>68807</v>
      </c>
      <c r="G21" s="44">
        <v>68807</v>
      </c>
      <c r="H21" s="44">
        <v>0</v>
      </c>
      <c r="I21" s="44">
        <v>68807</v>
      </c>
      <c r="J21" s="43">
        <v>0</v>
      </c>
    </row>
    <row r="22" spans="1:10" x14ac:dyDescent="0.25">
      <c r="A22" s="55" t="s">
        <v>383</v>
      </c>
      <c r="B22" s="56">
        <v>53200</v>
      </c>
      <c r="C22" s="56">
        <v>53200</v>
      </c>
      <c r="D22" s="56">
        <v>35269.379999999997</v>
      </c>
      <c r="E22" s="56">
        <v>0</v>
      </c>
      <c r="F22" s="56">
        <v>35269.379999999997</v>
      </c>
      <c r="G22" s="44">
        <v>35269.379999999997</v>
      </c>
      <c r="H22" s="44">
        <v>0</v>
      </c>
      <c r="I22" s="44">
        <v>35269.379999999997</v>
      </c>
      <c r="J22" s="43">
        <v>0</v>
      </c>
    </row>
    <row r="23" spans="1:10" x14ac:dyDescent="0.25">
      <c r="A23" s="53" t="s">
        <v>382</v>
      </c>
      <c r="B23" s="57">
        <v>103259.15</v>
      </c>
      <c r="C23" s="57">
        <v>103259.15</v>
      </c>
      <c r="D23" s="57">
        <v>104076.38</v>
      </c>
      <c r="E23" s="57">
        <v>0</v>
      </c>
      <c r="F23" s="57">
        <v>104076.38</v>
      </c>
      <c r="G23" s="40">
        <v>104076.38</v>
      </c>
      <c r="H23" s="40">
        <v>0</v>
      </c>
      <c r="I23" s="40">
        <v>104076.38</v>
      </c>
      <c r="J23" s="39">
        <v>0</v>
      </c>
    </row>
    <row r="24" spans="1:10" x14ac:dyDescent="0.25">
      <c r="A24" s="53" t="s">
        <v>381</v>
      </c>
      <c r="B24" s="57">
        <v>60604778.079999998</v>
      </c>
      <c r="C24" s="57">
        <v>60604778.079999998</v>
      </c>
      <c r="D24" s="57">
        <v>68025077.769999996</v>
      </c>
      <c r="E24" s="57">
        <v>10561646.550000001</v>
      </c>
      <c r="F24" s="57">
        <v>57463431.219999999</v>
      </c>
      <c r="G24" s="40">
        <v>46772345.189999998</v>
      </c>
      <c r="H24" s="40">
        <v>930039.39</v>
      </c>
      <c r="I24" s="40">
        <v>45842305.799999997</v>
      </c>
      <c r="J24" s="39">
        <v>11621125.42</v>
      </c>
    </row>
    <row r="25" spans="1:10" x14ac:dyDescent="0.25">
      <c r="A25" s="55" t="s">
        <v>15</v>
      </c>
      <c r="B25" s="56">
        <v>5447117.79</v>
      </c>
      <c r="C25" s="56">
        <v>5447117.79</v>
      </c>
      <c r="D25" s="56">
        <v>6536323.0300000003</v>
      </c>
      <c r="E25" s="56">
        <v>282077.75</v>
      </c>
      <c r="F25" s="56">
        <v>6254245.2800000003</v>
      </c>
      <c r="G25" s="44">
        <v>5846876</v>
      </c>
      <c r="H25" s="44">
        <v>46582.63</v>
      </c>
      <c r="I25" s="44">
        <v>5800293.3700000001</v>
      </c>
      <c r="J25" s="43">
        <v>453951.91</v>
      </c>
    </row>
    <row r="26" spans="1:10" x14ac:dyDescent="0.25">
      <c r="A26" s="55" t="s">
        <v>201</v>
      </c>
      <c r="B26" s="56">
        <v>13600000</v>
      </c>
      <c r="C26" s="56">
        <v>13600000</v>
      </c>
      <c r="D26" s="56">
        <v>13290261.449999999</v>
      </c>
      <c r="E26" s="56">
        <v>1357019.28</v>
      </c>
      <c r="F26" s="56">
        <v>11933242.17</v>
      </c>
      <c r="G26" s="44">
        <v>9434582.2400000002</v>
      </c>
      <c r="H26" s="44">
        <v>36324.519999999997</v>
      </c>
      <c r="I26" s="44">
        <v>9398257.7200000007</v>
      </c>
      <c r="J26" s="43">
        <v>2534984.4500000002</v>
      </c>
    </row>
    <row r="27" spans="1:10" ht="30" x14ac:dyDescent="0.25">
      <c r="A27" s="55" t="s">
        <v>380</v>
      </c>
      <c r="B27" s="56">
        <v>60000</v>
      </c>
      <c r="C27" s="56">
        <v>60000</v>
      </c>
      <c r="D27" s="56">
        <v>69295.210000000006</v>
      </c>
      <c r="E27" s="56">
        <v>6218.42</v>
      </c>
      <c r="F27" s="56">
        <v>63076.79</v>
      </c>
      <c r="G27" s="44">
        <v>64885.24</v>
      </c>
      <c r="H27" s="44">
        <v>3809.95</v>
      </c>
      <c r="I27" s="44">
        <v>61075.29</v>
      </c>
      <c r="J27" s="43">
        <v>2001.5</v>
      </c>
    </row>
    <row r="28" spans="1:10" ht="30" x14ac:dyDescent="0.25">
      <c r="A28" s="55" t="s">
        <v>379</v>
      </c>
      <c r="B28" s="56">
        <v>600</v>
      </c>
      <c r="C28" s="56">
        <v>600</v>
      </c>
      <c r="D28" s="56">
        <v>824</v>
      </c>
      <c r="E28" s="56">
        <v>32</v>
      </c>
      <c r="F28" s="56">
        <v>792</v>
      </c>
      <c r="G28" s="44">
        <v>744</v>
      </c>
      <c r="H28" s="44">
        <v>0</v>
      </c>
      <c r="I28" s="44">
        <v>744</v>
      </c>
      <c r="J28" s="43">
        <v>48</v>
      </c>
    </row>
    <row r="29" spans="1:10" ht="30" x14ac:dyDescent="0.25">
      <c r="A29" s="55" t="s">
        <v>378</v>
      </c>
      <c r="B29" s="56">
        <v>639844</v>
      </c>
      <c r="C29" s="56">
        <v>639844</v>
      </c>
      <c r="D29" s="56">
        <v>325589.03999999998</v>
      </c>
      <c r="E29" s="56">
        <v>20909.03</v>
      </c>
      <c r="F29" s="56">
        <v>304680.01</v>
      </c>
      <c r="G29" s="44">
        <v>155199.23000000001</v>
      </c>
      <c r="H29" s="44">
        <v>0</v>
      </c>
      <c r="I29" s="44">
        <v>155199.23000000001</v>
      </c>
      <c r="J29" s="43">
        <v>149480.78</v>
      </c>
    </row>
    <row r="30" spans="1:10" ht="30" x14ac:dyDescent="0.25">
      <c r="A30" s="55" t="s">
        <v>18</v>
      </c>
      <c r="B30" s="56">
        <v>9320</v>
      </c>
      <c r="C30" s="56">
        <v>9320</v>
      </c>
      <c r="D30" s="56">
        <v>14380.82</v>
      </c>
      <c r="E30" s="56">
        <v>495.87</v>
      </c>
      <c r="F30" s="56">
        <v>13884.95</v>
      </c>
      <c r="G30" s="44">
        <v>10327.799999999999</v>
      </c>
      <c r="H30" s="44">
        <v>0</v>
      </c>
      <c r="I30" s="44">
        <v>10327.799999999999</v>
      </c>
      <c r="J30" s="43">
        <v>3557.15</v>
      </c>
    </row>
    <row r="31" spans="1:10" ht="30" x14ac:dyDescent="0.25">
      <c r="A31" s="55" t="s">
        <v>377</v>
      </c>
      <c r="B31" s="56">
        <v>20000</v>
      </c>
      <c r="C31" s="56">
        <v>20000</v>
      </c>
      <c r="D31" s="56">
        <v>0</v>
      </c>
      <c r="E31" s="56">
        <v>0</v>
      </c>
      <c r="F31" s="56">
        <v>0</v>
      </c>
      <c r="G31" s="44">
        <v>0</v>
      </c>
      <c r="H31" s="44">
        <v>0</v>
      </c>
      <c r="I31" s="44">
        <v>0</v>
      </c>
      <c r="J31" s="43">
        <v>0</v>
      </c>
    </row>
    <row r="32" spans="1:10" ht="30" x14ac:dyDescent="0.25">
      <c r="A32" s="55" t="s">
        <v>20</v>
      </c>
      <c r="B32" s="56">
        <v>742000</v>
      </c>
      <c r="C32" s="56">
        <v>742000</v>
      </c>
      <c r="D32" s="56">
        <v>1482164.33</v>
      </c>
      <c r="E32" s="56">
        <v>0</v>
      </c>
      <c r="F32" s="56">
        <v>1482164.33</v>
      </c>
      <c r="G32" s="44">
        <v>529154.94999999995</v>
      </c>
      <c r="H32" s="44">
        <v>0</v>
      </c>
      <c r="I32" s="44">
        <v>529154.94999999995</v>
      </c>
      <c r="J32" s="43">
        <v>953009.38</v>
      </c>
    </row>
    <row r="33" spans="1:10" ht="30" x14ac:dyDescent="0.25">
      <c r="A33" s="55" t="s">
        <v>189</v>
      </c>
      <c r="B33" s="56">
        <v>763000</v>
      </c>
      <c r="C33" s="56">
        <v>763000</v>
      </c>
      <c r="D33" s="56">
        <v>0</v>
      </c>
      <c r="E33" s="56">
        <v>0</v>
      </c>
      <c r="F33" s="56">
        <v>0</v>
      </c>
      <c r="G33" s="44">
        <v>0</v>
      </c>
      <c r="H33" s="44">
        <v>0</v>
      </c>
      <c r="I33" s="44">
        <v>0</v>
      </c>
      <c r="J33" s="43">
        <v>0</v>
      </c>
    </row>
    <row r="34" spans="1:10" x14ac:dyDescent="0.25">
      <c r="A34" s="55" t="s">
        <v>406</v>
      </c>
      <c r="B34" s="56">
        <v>0</v>
      </c>
      <c r="C34" s="56">
        <v>0</v>
      </c>
      <c r="D34" s="56">
        <v>99361.4</v>
      </c>
      <c r="E34" s="56">
        <v>0</v>
      </c>
      <c r="F34" s="56">
        <v>99361.4</v>
      </c>
      <c r="G34" s="44">
        <v>51534.53</v>
      </c>
      <c r="H34" s="44">
        <v>0</v>
      </c>
      <c r="I34" s="44">
        <v>51534.53</v>
      </c>
      <c r="J34" s="43">
        <v>47826.87</v>
      </c>
    </row>
    <row r="35" spans="1:10" x14ac:dyDescent="0.25">
      <c r="A35" s="55" t="s">
        <v>21</v>
      </c>
      <c r="B35" s="56">
        <v>1045000</v>
      </c>
      <c r="C35" s="56">
        <v>1045000</v>
      </c>
      <c r="D35" s="56">
        <v>917218.37</v>
      </c>
      <c r="E35" s="56">
        <v>36508.370000000003</v>
      </c>
      <c r="F35" s="56">
        <v>880710</v>
      </c>
      <c r="G35" s="44">
        <v>776710</v>
      </c>
      <c r="H35" s="44">
        <v>300</v>
      </c>
      <c r="I35" s="44">
        <v>776410</v>
      </c>
      <c r="J35" s="43">
        <v>104300</v>
      </c>
    </row>
    <row r="36" spans="1:10" ht="30" x14ac:dyDescent="0.25">
      <c r="A36" s="55" t="s">
        <v>376</v>
      </c>
      <c r="B36" s="56">
        <v>10000</v>
      </c>
      <c r="C36" s="56">
        <v>10000</v>
      </c>
      <c r="D36" s="56">
        <v>12237</v>
      </c>
      <c r="E36" s="56">
        <v>0</v>
      </c>
      <c r="F36" s="56">
        <v>12237</v>
      </c>
      <c r="G36" s="44">
        <v>12237</v>
      </c>
      <c r="H36" s="44">
        <v>0</v>
      </c>
      <c r="I36" s="44">
        <v>12237</v>
      </c>
      <c r="J36" s="43">
        <v>0</v>
      </c>
    </row>
    <row r="37" spans="1:10" ht="30" x14ac:dyDescent="0.25">
      <c r="A37" s="55" t="s">
        <v>375</v>
      </c>
      <c r="B37" s="56">
        <v>240000</v>
      </c>
      <c r="C37" s="56">
        <v>240000</v>
      </c>
      <c r="D37" s="56">
        <v>388871.39</v>
      </c>
      <c r="E37" s="56">
        <v>16213.3</v>
      </c>
      <c r="F37" s="56">
        <v>372658.09</v>
      </c>
      <c r="G37" s="44">
        <v>283352.44</v>
      </c>
      <c r="H37" s="44">
        <v>9463.2999999999993</v>
      </c>
      <c r="I37" s="44">
        <v>273889.14</v>
      </c>
      <c r="J37" s="43">
        <v>98768.95</v>
      </c>
    </row>
    <row r="38" spans="1:10" ht="45" x14ac:dyDescent="0.25">
      <c r="A38" s="55" t="s">
        <v>374</v>
      </c>
      <c r="B38" s="56">
        <v>1360000</v>
      </c>
      <c r="C38" s="56">
        <v>1360000</v>
      </c>
      <c r="D38" s="56">
        <v>2149979.2400000002</v>
      </c>
      <c r="E38" s="56">
        <v>38250</v>
      </c>
      <c r="F38" s="56">
        <v>2111729.2400000002</v>
      </c>
      <c r="G38" s="44">
        <v>1552038.5</v>
      </c>
      <c r="H38" s="44">
        <v>0</v>
      </c>
      <c r="I38" s="44">
        <v>1552038.5</v>
      </c>
      <c r="J38" s="43">
        <v>559690.74</v>
      </c>
    </row>
    <row r="39" spans="1:10" ht="30" x14ac:dyDescent="0.25">
      <c r="A39" s="55" t="s">
        <v>373</v>
      </c>
      <c r="B39" s="56">
        <v>64903.15</v>
      </c>
      <c r="C39" s="56">
        <v>64903.15</v>
      </c>
      <c r="D39" s="56">
        <v>21472.2</v>
      </c>
      <c r="E39" s="56">
        <v>2045.58</v>
      </c>
      <c r="F39" s="56">
        <v>19426.62</v>
      </c>
      <c r="G39" s="44">
        <v>16426.62</v>
      </c>
      <c r="H39" s="44">
        <v>0</v>
      </c>
      <c r="I39" s="44">
        <v>16426.62</v>
      </c>
      <c r="J39" s="43">
        <v>3000</v>
      </c>
    </row>
    <row r="40" spans="1:10" ht="30" x14ac:dyDescent="0.25">
      <c r="A40" s="53" t="s">
        <v>372</v>
      </c>
      <c r="B40" s="57">
        <v>24001784.940000001</v>
      </c>
      <c r="C40" s="57">
        <v>24001784.940000001</v>
      </c>
      <c r="D40" s="57">
        <v>25307977.48</v>
      </c>
      <c r="E40" s="57">
        <v>1759769.6000000001</v>
      </c>
      <c r="F40" s="57">
        <v>23548207.879999999</v>
      </c>
      <c r="G40" s="40">
        <v>18734068.550000001</v>
      </c>
      <c r="H40" s="40">
        <v>96480.4</v>
      </c>
      <c r="I40" s="40">
        <v>18637588.149999999</v>
      </c>
      <c r="J40" s="39">
        <v>4910619.7300000004</v>
      </c>
    </row>
    <row r="41" spans="1:10" ht="30" x14ac:dyDescent="0.25">
      <c r="A41" s="53" t="s">
        <v>371</v>
      </c>
      <c r="B41" s="57">
        <v>24001784.940000001</v>
      </c>
      <c r="C41" s="57">
        <v>24001784.940000001</v>
      </c>
      <c r="D41" s="57">
        <v>25307977.48</v>
      </c>
      <c r="E41" s="57">
        <v>1759769.6000000001</v>
      </c>
      <c r="F41" s="57">
        <v>23548207.879999999</v>
      </c>
      <c r="G41" s="40">
        <v>18734068.550000001</v>
      </c>
      <c r="H41" s="40">
        <v>96480.4</v>
      </c>
      <c r="I41" s="40">
        <v>18637588.149999999</v>
      </c>
      <c r="J41" s="39">
        <v>4910619.7300000004</v>
      </c>
    </row>
    <row r="42" spans="1:10" x14ac:dyDescent="0.25">
      <c r="A42" s="55" t="s">
        <v>23</v>
      </c>
      <c r="B42" s="56">
        <v>150000</v>
      </c>
      <c r="C42" s="56">
        <v>150000</v>
      </c>
      <c r="D42" s="56">
        <v>66348.12</v>
      </c>
      <c r="E42" s="56">
        <v>767.27</v>
      </c>
      <c r="F42" s="56">
        <v>65580.850000000006</v>
      </c>
      <c r="G42" s="44">
        <v>65580.850000000006</v>
      </c>
      <c r="H42" s="44">
        <v>0</v>
      </c>
      <c r="I42" s="44">
        <v>65580.850000000006</v>
      </c>
      <c r="J42" s="43">
        <v>0</v>
      </c>
    </row>
    <row r="43" spans="1:10" x14ac:dyDescent="0.25">
      <c r="A43" s="53" t="s">
        <v>370</v>
      </c>
      <c r="B43" s="57">
        <v>150000</v>
      </c>
      <c r="C43" s="57">
        <v>150000</v>
      </c>
      <c r="D43" s="57">
        <v>66348.12</v>
      </c>
      <c r="E43" s="57">
        <v>767.27</v>
      </c>
      <c r="F43" s="57">
        <v>65580.850000000006</v>
      </c>
      <c r="G43" s="40">
        <v>65580.850000000006</v>
      </c>
      <c r="H43" s="40">
        <v>0</v>
      </c>
      <c r="I43" s="40">
        <v>65580.850000000006</v>
      </c>
      <c r="J43" s="39">
        <v>0</v>
      </c>
    </row>
    <row r="44" spans="1:10" ht="30" x14ac:dyDescent="0.25">
      <c r="A44" s="55" t="s">
        <v>140</v>
      </c>
      <c r="B44" s="56">
        <v>15000</v>
      </c>
      <c r="C44" s="56">
        <v>15000</v>
      </c>
      <c r="D44" s="56">
        <v>6856.2</v>
      </c>
      <c r="E44" s="56">
        <v>427.47</v>
      </c>
      <c r="F44" s="56">
        <v>6428.73</v>
      </c>
      <c r="G44" s="44">
        <v>6404.95</v>
      </c>
      <c r="H44" s="44">
        <v>0</v>
      </c>
      <c r="I44" s="44">
        <v>6404.95</v>
      </c>
      <c r="J44" s="43">
        <v>23.78</v>
      </c>
    </row>
    <row r="45" spans="1:10" ht="30" x14ac:dyDescent="0.25">
      <c r="A45" s="53" t="s">
        <v>369</v>
      </c>
      <c r="B45" s="57">
        <v>15000</v>
      </c>
      <c r="C45" s="57">
        <v>15000</v>
      </c>
      <c r="D45" s="57">
        <v>6856.2</v>
      </c>
      <c r="E45" s="57">
        <v>427.47</v>
      </c>
      <c r="F45" s="57">
        <v>6428.73</v>
      </c>
      <c r="G45" s="40">
        <v>6404.95</v>
      </c>
      <c r="H45" s="40">
        <v>0</v>
      </c>
      <c r="I45" s="40">
        <v>6404.95</v>
      </c>
      <c r="J45" s="39">
        <v>23.78</v>
      </c>
    </row>
    <row r="46" spans="1:10" x14ac:dyDescent="0.25">
      <c r="A46" s="55" t="s">
        <v>25</v>
      </c>
      <c r="B46" s="56">
        <v>2000</v>
      </c>
      <c r="C46" s="56">
        <v>2000</v>
      </c>
      <c r="D46" s="56">
        <v>1650.92</v>
      </c>
      <c r="E46" s="56">
        <v>825.46</v>
      </c>
      <c r="F46" s="56">
        <v>825.46</v>
      </c>
      <c r="G46" s="44">
        <v>825.46</v>
      </c>
      <c r="H46" s="44">
        <v>0</v>
      </c>
      <c r="I46" s="44">
        <v>825.46</v>
      </c>
      <c r="J46" s="43">
        <v>0</v>
      </c>
    </row>
    <row r="47" spans="1:10" x14ac:dyDescent="0.25">
      <c r="A47" s="53" t="s">
        <v>368</v>
      </c>
      <c r="B47" s="57">
        <v>2000</v>
      </c>
      <c r="C47" s="57">
        <v>2000</v>
      </c>
      <c r="D47" s="57">
        <v>1650.92</v>
      </c>
      <c r="E47" s="57">
        <v>825.46</v>
      </c>
      <c r="F47" s="57">
        <v>825.46</v>
      </c>
      <c r="G47" s="40">
        <v>825.46</v>
      </c>
      <c r="H47" s="40">
        <v>0</v>
      </c>
      <c r="I47" s="40">
        <v>825.46</v>
      </c>
      <c r="J47" s="39">
        <v>0</v>
      </c>
    </row>
    <row r="48" spans="1:10" x14ac:dyDescent="0.25">
      <c r="A48" s="55" t="s">
        <v>27</v>
      </c>
      <c r="B48" s="56">
        <v>0</v>
      </c>
      <c r="C48" s="56">
        <v>0</v>
      </c>
      <c r="D48" s="56">
        <v>76216.44</v>
      </c>
      <c r="E48" s="56">
        <v>0</v>
      </c>
      <c r="F48" s="56">
        <v>76216.44</v>
      </c>
      <c r="G48" s="44">
        <v>76216.44</v>
      </c>
      <c r="H48" s="44">
        <v>0</v>
      </c>
      <c r="I48" s="44">
        <v>76216.44</v>
      </c>
      <c r="J48" s="43">
        <v>0</v>
      </c>
    </row>
    <row r="49" spans="1:10" x14ac:dyDescent="0.25">
      <c r="A49" s="53" t="s">
        <v>367</v>
      </c>
      <c r="B49" s="57">
        <v>0</v>
      </c>
      <c r="C49" s="57">
        <v>0</v>
      </c>
      <c r="D49" s="57">
        <v>76216.44</v>
      </c>
      <c r="E49" s="57">
        <v>0</v>
      </c>
      <c r="F49" s="57">
        <v>76216.44</v>
      </c>
      <c r="G49" s="40">
        <v>76216.44</v>
      </c>
      <c r="H49" s="40">
        <v>0</v>
      </c>
      <c r="I49" s="40">
        <v>76216.44</v>
      </c>
      <c r="J49" s="39">
        <v>0</v>
      </c>
    </row>
    <row r="50" spans="1:10" x14ac:dyDescent="0.25">
      <c r="A50" s="53" t="s">
        <v>366</v>
      </c>
      <c r="B50" s="57">
        <v>167000</v>
      </c>
      <c r="C50" s="57">
        <v>167000</v>
      </c>
      <c r="D50" s="57">
        <v>151071.67999999999</v>
      </c>
      <c r="E50" s="57">
        <v>2020.2</v>
      </c>
      <c r="F50" s="57">
        <v>149051.48000000001</v>
      </c>
      <c r="G50" s="40">
        <v>149027.70000000001</v>
      </c>
      <c r="H50" s="40">
        <v>0</v>
      </c>
      <c r="I50" s="40">
        <v>149027.70000000001</v>
      </c>
      <c r="J50" s="39">
        <v>23.78</v>
      </c>
    </row>
    <row r="51" spans="1:10" ht="30" x14ac:dyDescent="0.25">
      <c r="A51" s="55" t="s">
        <v>365</v>
      </c>
      <c r="B51" s="56">
        <v>0</v>
      </c>
      <c r="C51" s="56">
        <v>0</v>
      </c>
      <c r="D51" s="56">
        <v>546887.88</v>
      </c>
      <c r="E51" s="56">
        <v>0</v>
      </c>
      <c r="F51" s="56">
        <v>546887.88</v>
      </c>
      <c r="G51" s="44">
        <v>546887.88</v>
      </c>
      <c r="H51" s="44">
        <v>0</v>
      </c>
      <c r="I51" s="44">
        <v>546887.88</v>
      </c>
      <c r="J51" s="43">
        <v>0</v>
      </c>
    </row>
    <row r="52" spans="1:10" ht="30" x14ac:dyDescent="0.25">
      <c r="A52" s="53" t="s">
        <v>364</v>
      </c>
      <c r="B52" s="57">
        <v>0</v>
      </c>
      <c r="C52" s="57">
        <v>0</v>
      </c>
      <c r="D52" s="57">
        <v>546887.88</v>
      </c>
      <c r="E52" s="57">
        <v>0</v>
      </c>
      <c r="F52" s="57">
        <v>546887.88</v>
      </c>
      <c r="G52" s="40">
        <v>546887.88</v>
      </c>
      <c r="H52" s="40">
        <v>0</v>
      </c>
      <c r="I52" s="40">
        <v>546887.88</v>
      </c>
      <c r="J52" s="39">
        <v>0</v>
      </c>
    </row>
    <row r="53" spans="1:10" x14ac:dyDescent="0.25">
      <c r="A53" s="53" t="s">
        <v>363</v>
      </c>
      <c r="B53" s="57">
        <v>0</v>
      </c>
      <c r="C53" s="57">
        <v>0</v>
      </c>
      <c r="D53" s="57">
        <v>546887.88</v>
      </c>
      <c r="E53" s="57">
        <v>0</v>
      </c>
      <c r="F53" s="57">
        <v>546887.88</v>
      </c>
      <c r="G53" s="40">
        <v>546887.88</v>
      </c>
      <c r="H53" s="40">
        <v>0</v>
      </c>
      <c r="I53" s="40">
        <v>546887.88</v>
      </c>
      <c r="J53" s="39">
        <v>0</v>
      </c>
    </row>
    <row r="54" spans="1:10" x14ac:dyDescent="0.25">
      <c r="A54" s="55" t="s">
        <v>362</v>
      </c>
      <c r="B54" s="56">
        <v>451150</v>
      </c>
      <c r="C54" s="56">
        <v>480188.46</v>
      </c>
      <c r="D54" s="56">
        <v>115012.16</v>
      </c>
      <c r="E54" s="56">
        <v>3870.29</v>
      </c>
      <c r="F54" s="56">
        <v>111141.87</v>
      </c>
      <c r="G54" s="44">
        <v>115012.16</v>
      </c>
      <c r="H54" s="44">
        <v>3870.29</v>
      </c>
      <c r="I54" s="44">
        <v>111141.87</v>
      </c>
      <c r="J54" s="43">
        <v>0</v>
      </c>
    </row>
    <row r="55" spans="1:10" x14ac:dyDescent="0.25">
      <c r="A55" s="55" t="s">
        <v>30</v>
      </c>
      <c r="B55" s="56">
        <v>0</v>
      </c>
      <c r="C55" s="56">
        <v>0</v>
      </c>
      <c r="D55" s="56">
        <v>22409.39</v>
      </c>
      <c r="E55" s="56">
        <v>0</v>
      </c>
      <c r="F55" s="56">
        <v>22409.39</v>
      </c>
      <c r="G55" s="44">
        <v>22409.39</v>
      </c>
      <c r="H55" s="44">
        <v>0</v>
      </c>
      <c r="I55" s="44">
        <v>22409.39</v>
      </c>
      <c r="J55" s="43">
        <v>0</v>
      </c>
    </row>
    <row r="56" spans="1:10" x14ac:dyDescent="0.25">
      <c r="A56" s="55" t="s">
        <v>31</v>
      </c>
      <c r="B56" s="56">
        <v>0</v>
      </c>
      <c r="C56" s="56">
        <v>0</v>
      </c>
      <c r="D56" s="56">
        <v>17713.95</v>
      </c>
      <c r="E56" s="56">
        <v>0</v>
      </c>
      <c r="F56" s="56">
        <v>17713.95</v>
      </c>
      <c r="G56" s="44">
        <v>17713.95</v>
      </c>
      <c r="H56" s="44">
        <v>0</v>
      </c>
      <c r="I56" s="44">
        <v>17713.95</v>
      </c>
      <c r="J56" s="43">
        <v>0</v>
      </c>
    </row>
    <row r="57" spans="1:10" x14ac:dyDescent="0.25">
      <c r="A57" s="53" t="s">
        <v>361</v>
      </c>
      <c r="B57" s="57">
        <v>451150</v>
      </c>
      <c r="C57" s="57">
        <v>480188.46</v>
      </c>
      <c r="D57" s="57">
        <v>155135.5</v>
      </c>
      <c r="E57" s="57">
        <v>3870.29</v>
      </c>
      <c r="F57" s="57">
        <v>151265.21</v>
      </c>
      <c r="G57" s="40">
        <v>155135.5</v>
      </c>
      <c r="H57" s="40">
        <v>3870.29</v>
      </c>
      <c r="I57" s="40">
        <v>151265.21</v>
      </c>
      <c r="J57" s="39">
        <v>0</v>
      </c>
    </row>
    <row r="58" spans="1:10" x14ac:dyDescent="0.25">
      <c r="A58" s="55" t="s">
        <v>33</v>
      </c>
      <c r="B58" s="56">
        <v>0</v>
      </c>
      <c r="C58" s="56">
        <v>0</v>
      </c>
      <c r="D58" s="56">
        <v>597</v>
      </c>
      <c r="E58" s="56">
        <v>0</v>
      </c>
      <c r="F58" s="56">
        <v>597</v>
      </c>
      <c r="G58" s="44">
        <v>597</v>
      </c>
      <c r="H58" s="44">
        <v>0</v>
      </c>
      <c r="I58" s="44">
        <v>597</v>
      </c>
      <c r="J58" s="43">
        <v>0</v>
      </c>
    </row>
    <row r="59" spans="1:10" ht="45" x14ac:dyDescent="0.25">
      <c r="A59" s="55" t="s">
        <v>360</v>
      </c>
      <c r="B59" s="56">
        <v>0</v>
      </c>
      <c r="C59" s="56">
        <v>0</v>
      </c>
      <c r="D59" s="56">
        <v>7.0000000000000007E-2</v>
      </c>
      <c r="E59" s="56">
        <v>0</v>
      </c>
      <c r="F59" s="56">
        <v>7.0000000000000007E-2</v>
      </c>
      <c r="G59" s="44">
        <v>7.0000000000000007E-2</v>
      </c>
      <c r="H59" s="44">
        <v>0</v>
      </c>
      <c r="I59" s="44">
        <v>7.0000000000000007E-2</v>
      </c>
      <c r="J59" s="43">
        <v>0</v>
      </c>
    </row>
    <row r="60" spans="1:10" x14ac:dyDescent="0.25">
      <c r="A60" s="55" t="s">
        <v>34</v>
      </c>
      <c r="B60" s="56">
        <v>2500</v>
      </c>
      <c r="C60" s="56">
        <v>2500</v>
      </c>
      <c r="D60" s="56">
        <v>405431.13</v>
      </c>
      <c r="E60" s="56">
        <v>11722.84</v>
      </c>
      <c r="F60" s="56">
        <v>393708.29</v>
      </c>
      <c r="G60" s="44">
        <v>293686.82</v>
      </c>
      <c r="H60" s="44">
        <v>10317.84</v>
      </c>
      <c r="I60" s="44">
        <v>283368.98</v>
      </c>
      <c r="J60" s="43">
        <v>110339.31</v>
      </c>
    </row>
    <row r="61" spans="1:10" x14ac:dyDescent="0.25">
      <c r="A61" s="53" t="s">
        <v>359</v>
      </c>
      <c r="B61" s="57">
        <v>2500</v>
      </c>
      <c r="C61" s="57">
        <v>2500</v>
      </c>
      <c r="D61" s="57">
        <v>406028.2</v>
      </c>
      <c r="E61" s="57">
        <v>11722.84</v>
      </c>
      <c r="F61" s="57">
        <v>394305.36</v>
      </c>
      <c r="G61" s="40">
        <v>294283.89</v>
      </c>
      <c r="H61" s="40">
        <v>10317.84</v>
      </c>
      <c r="I61" s="40">
        <v>283966.05</v>
      </c>
      <c r="J61" s="39">
        <v>110339.31</v>
      </c>
    </row>
    <row r="62" spans="1:10" x14ac:dyDescent="0.25">
      <c r="A62" s="53" t="s">
        <v>358</v>
      </c>
      <c r="B62" s="57">
        <v>453650</v>
      </c>
      <c r="C62" s="57">
        <v>482688.46</v>
      </c>
      <c r="D62" s="57">
        <v>561163.69999999995</v>
      </c>
      <c r="E62" s="57">
        <v>15593.13</v>
      </c>
      <c r="F62" s="57">
        <v>545570.56999999995</v>
      </c>
      <c r="G62" s="40">
        <v>449419.39</v>
      </c>
      <c r="H62" s="40">
        <v>14188.13</v>
      </c>
      <c r="I62" s="40">
        <v>435231.26</v>
      </c>
      <c r="J62" s="39">
        <v>110339.31</v>
      </c>
    </row>
    <row r="63" spans="1:10" x14ac:dyDescent="0.25">
      <c r="A63" s="63" t="s">
        <v>357</v>
      </c>
      <c r="B63" s="64">
        <v>85227213.019999996</v>
      </c>
      <c r="C63" s="64">
        <v>85256251.480000004</v>
      </c>
      <c r="D63" s="64">
        <v>94592178.510000005</v>
      </c>
      <c r="E63" s="64">
        <v>12339029.48</v>
      </c>
      <c r="F63" s="64">
        <v>82253149.030000001</v>
      </c>
      <c r="G63" s="40">
        <v>66651748.710000001</v>
      </c>
      <c r="H63" s="40">
        <v>1040707.92</v>
      </c>
      <c r="I63" s="40">
        <v>65611040.789999999</v>
      </c>
      <c r="J63" s="39">
        <v>16642108.24</v>
      </c>
    </row>
    <row r="64" spans="1:10" ht="30" x14ac:dyDescent="0.25">
      <c r="A64" s="55" t="s">
        <v>356</v>
      </c>
      <c r="B64" s="56">
        <v>0</v>
      </c>
      <c r="C64" s="56">
        <v>0</v>
      </c>
      <c r="D64" s="56">
        <v>134871.64000000001</v>
      </c>
      <c r="E64" s="56">
        <v>0</v>
      </c>
      <c r="F64" s="56">
        <v>134871.64000000001</v>
      </c>
      <c r="G64" s="44">
        <v>134871.64000000001</v>
      </c>
      <c r="H64" s="44">
        <v>0</v>
      </c>
      <c r="I64" s="44">
        <v>134871.64000000001</v>
      </c>
      <c r="J64" s="43">
        <v>0</v>
      </c>
    </row>
    <row r="65" spans="1:10" ht="30" x14ac:dyDescent="0.25">
      <c r="A65" s="53" t="s">
        <v>355</v>
      </c>
      <c r="B65" s="57">
        <v>0</v>
      </c>
      <c r="C65" s="57">
        <v>0</v>
      </c>
      <c r="D65" s="57">
        <v>134871.64000000001</v>
      </c>
      <c r="E65" s="57">
        <v>0</v>
      </c>
      <c r="F65" s="57">
        <v>134871.64000000001</v>
      </c>
      <c r="G65" s="40">
        <v>134871.64000000001</v>
      </c>
      <c r="H65" s="40">
        <v>0</v>
      </c>
      <c r="I65" s="40">
        <v>134871.64000000001</v>
      </c>
      <c r="J65" s="39">
        <v>0</v>
      </c>
    </row>
    <row r="66" spans="1:10" ht="30" x14ac:dyDescent="0.25">
      <c r="A66" s="55" t="s">
        <v>407</v>
      </c>
      <c r="B66" s="56">
        <v>0</v>
      </c>
      <c r="C66" s="56">
        <v>0</v>
      </c>
      <c r="D66" s="56">
        <v>34161</v>
      </c>
      <c r="E66" s="56">
        <v>0</v>
      </c>
      <c r="F66" s="56">
        <v>34161</v>
      </c>
      <c r="G66" s="44">
        <v>34161</v>
      </c>
      <c r="H66" s="44">
        <v>0</v>
      </c>
      <c r="I66" s="44">
        <v>34161</v>
      </c>
      <c r="J66" s="43">
        <v>0</v>
      </c>
    </row>
    <row r="67" spans="1:10" ht="30" x14ac:dyDescent="0.25">
      <c r="A67" s="53" t="s">
        <v>408</v>
      </c>
      <c r="B67" s="57">
        <v>0</v>
      </c>
      <c r="C67" s="57">
        <v>0</v>
      </c>
      <c r="D67" s="57">
        <v>34161</v>
      </c>
      <c r="E67" s="57">
        <v>0</v>
      </c>
      <c r="F67" s="57">
        <v>34161</v>
      </c>
      <c r="G67" s="40">
        <v>34161</v>
      </c>
      <c r="H67" s="40">
        <v>0</v>
      </c>
      <c r="I67" s="40">
        <v>34161</v>
      </c>
      <c r="J67" s="39">
        <v>0</v>
      </c>
    </row>
    <row r="68" spans="1:10" x14ac:dyDescent="0.25">
      <c r="A68" s="55" t="s">
        <v>354</v>
      </c>
      <c r="B68" s="56">
        <v>0</v>
      </c>
      <c r="C68" s="56">
        <v>0</v>
      </c>
      <c r="D68" s="56">
        <v>221750</v>
      </c>
      <c r="E68" s="56">
        <v>0</v>
      </c>
      <c r="F68" s="56">
        <v>221750</v>
      </c>
      <c r="G68" s="44">
        <v>221750</v>
      </c>
      <c r="H68" s="44">
        <v>0</v>
      </c>
      <c r="I68" s="44">
        <v>221750</v>
      </c>
      <c r="J68" s="43">
        <v>0</v>
      </c>
    </row>
    <row r="69" spans="1:10" x14ac:dyDescent="0.25">
      <c r="A69" s="53" t="s">
        <v>353</v>
      </c>
      <c r="B69" s="57">
        <v>0</v>
      </c>
      <c r="C69" s="57">
        <v>0</v>
      </c>
      <c r="D69" s="57">
        <v>221750</v>
      </c>
      <c r="E69" s="57">
        <v>0</v>
      </c>
      <c r="F69" s="57">
        <v>221750</v>
      </c>
      <c r="G69" s="40">
        <v>221750</v>
      </c>
      <c r="H69" s="40">
        <v>0</v>
      </c>
      <c r="I69" s="40">
        <v>221750</v>
      </c>
      <c r="J69" s="39">
        <v>0</v>
      </c>
    </row>
    <row r="70" spans="1:10" ht="30" x14ac:dyDescent="0.25">
      <c r="A70" s="53" t="s">
        <v>352</v>
      </c>
      <c r="B70" s="57">
        <v>0</v>
      </c>
      <c r="C70" s="57">
        <v>0</v>
      </c>
      <c r="D70" s="57">
        <v>390782.64</v>
      </c>
      <c r="E70" s="57">
        <v>0</v>
      </c>
      <c r="F70" s="57">
        <v>390782.64</v>
      </c>
      <c r="G70" s="40">
        <v>390782.64</v>
      </c>
      <c r="H70" s="40">
        <v>0</v>
      </c>
      <c r="I70" s="40">
        <v>390782.64</v>
      </c>
      <c r="J70" s="39">
        <v>0</v>
      </c>
    </row>
    <row r="71" spans="1:10" ht="30" x14ac:dyDescent="0.25">
      <c r="A71" s="55" t="s">
        <v>351</v>
      </c>
      <c r="B71" s="56">
        <v>0</v>
      </c>
      <c r="C71" s="56">
        <v>0</v>
      </c>
      <c r="D71" s="56">
        <v>126000</v>
      </c>
      <c r="E71" s="56">
        <v>0</v>
      </c>
      <c r="F71" s="56">
        <v>126000</v>
      </c>
      <c r="G71" s="44">
        <v>126000</v>
      </c>
      <c r="H71" s="44">
        <v>0</v>
      </c>
      <c r="I71" s="44">
        <v>126000</v>
      </c>
      <c r="J71" s="43">
        <v>0</v>
      </c>
    </row>
    <row r="72" spans="1:10" ht="30" x14ac:dyDescent="0.25">
      <c r="A72" s="55" t="s">
        <v>350</v>
      </c>
      <c r="B72" s="56">
        <v>245333</v>
      </c>
      <c r="C72" s="56">
        <v>310977</v>
      </c>
      <c r="D72" s="56">
        <v>476096.3</v>
      </c>
      <c r="E72" s="56">
        <v>0</v>
      </c>
      <c r="F72" s="56">
        <v>476096.3</v>
      </c>
      <c r="G72" s="44">
        <v>476096.3</v>
      </c>
      <c r="H72" s="44">
        <v>0</v>
      </c>
      <c r="I72" s="44">
        <v>476096.3</v>
      </c>
      <c r="J72" s="43">
        <v>0</v>
      </c>
    </row>
    <row r="73" spans="1:10" ht="30" x14ac:dyDescent="0.25">
      <c r="A73" s="55" t="s">
        <v>349</v>
      </c>
      <c r="B73" s="56">
        <v>0</v>
      </c>
      <c r="C73" s="56">
        <v>0</v>
      </c>
      <c r="D73" s="56">
        <v>34000</v>
      </c>
      <c r="E73" s="56">
        <v>0</v>
      </c>
      <c r="F73" s="56">
        <v>34000</v>
      </c>
      <c r="G73" s="44">
        <v>34000</v>
      </c>
      <c r="H73" s="44">
        <v>0</v>
      </c>
      <c r="I73" s="44">
        <v>34000</v>
      </c>
      <c r="J73" s="43">
        <v>0</v>
      </c>
    </row>
    <row r="74" spans="1:10" ht="30" x14ac:dyDescent="0.25">
      <c r="A74" s="55" t="s">
        <v>347</v>
      </c>
      <c r="B74" s="56">
        <v>2390000</v>
      </c>
      <c r="C74" s="56">
        <v>3534477.88</v>
      </c>
      <c r="D74" s="56">
        <v>4888057.8099999996</v>
      </c>
      <c r="E74" s="56">
        <v>129922.7</v>
      </c>
      <c r="F74" s="56">
        <v>4758135.1100000003</v>
      </c>
      <c r="G74" s="44">
        <v>4888057.8099999996</v>
      </c>
      <c r="H74" s="44">
        <v>129922.7</v>
      </c>
      <c r="I74" s="44">
        <v>4758135.1100000003</v>
      </c>
      <c r="J74" s="43">
        <v>0</v>
      </c>
    </row>
    <row r="75" spans="1:10" ht="30" x14ac:dyDescent="0.25">
      <c r="A75" s="53" t="s">
        <v>346</v>
      </c>
      <c r="B75" s="57">
        <v>2635333</v>
      </c>
      <c r="C75" s="57">
        <v>3845454.88</v>
      </c>
      <c r="D75" s="57">
        <v>5524154.1100000003</v>
      </c>
      <c r="E75" s="57">
        <v>129922.7</v>
      </c>
      <c r="F75" s="57">
        <v>5394231.4100000001</v>
      </c>
      <c r="G75" s="40">
        <v>5524154.1100000003</v>
      </c>
      <c r="H75" s="40">
        <v>129922.7</v>
      </c>
      <c r="I75" s="40">
        <v>5394231.4100000001</v>
      </c>
      <c r="J75" s="39">
        <v>0</v>
      </c>
    </row>
    <row r="76" spans="1:10" ht="30" x14ac:dyDescent="0.25">
      <c r="A76" s="53" t="s">
        <v>345</v>
      </c>
      <c r="B76" s="57">
        <v>2635333</v>
      </c>
      <c r="C76" s="57">
        <v>3845454.88</v>
      </c>
      <c r="D76" s="57">
        <v>5524154.1100000003</v>
      </c>
      <c r="E76" s="57">
        <v>129922.7</v>
      </c>
      <c r="F76" s="57">
        <v>5394231.4100000001</v>
      </c>
      <c r="G76" s="40">
        <v>5524154.1100000003</v>
      </c>
      <c r="H76" s="40">
        <v>129922.7</v>
      </c>
      <c r="I76" s="40">
        <v>5394231.4100000001</v>
      </c>
      <c r="J76" s="39">
        <v>0</v>
      </c>
    </row>
    <row r="77" spans="1:10" ht="30" x14ac:dyDescent="0.25">
      <c r="A77" s="55" t="s">
        <v>344</v>
      </c>
      <c r="B77" s="56">
        <v>250000</v>
      </c>
      <c r="C77" s="56">
        <v>250000</v>
      </c>
      <c r="D77" s="56">
        <v>0</v>
      </c>
      <c r="E77" s="56">
        <v>0</v>
      </c>
      <c r="F77" s="56">
        <v>0</v>
      </c>
      <c r="G77" s="44">
        <v>0</v>
      </c>
      <c r="H77" s="44">
        <v>0</v>
      </c>
      <c r="I77" s="44">
        <v>0</v>
      </c>
      <c r="J77" s="43">
        <v>0</v>
      </c>
    </row>
    <row r="78" spans="1:10" ht="30" x14ac:dyDescent="0.25">
      <c r="A78" s="53" t="s">
        <v>342</v>
      </c>
      <c r="B78" s="57">
        <v>250000</v>
      </c>
      <c r="C78" s="57">
        <v>250000</v>
      </c>
      <c r="D78" s="57">
        <v>0</v>
      </c>
      <c r="E78" s="57">
        <v>0</v>
      </c>
      <c r="F78" s="57">
        <v>0</v>
      </c>
      <c r="G78" s="40">
        <v>0</v>
      </c>
      <c r="H78" s="40">
        <v>0</v>
      </c>
      <c r="I78" s="40">
        <v>0</v>
      </c>
      <c r="J78" s="39">
        <v>0</v>
      </c>
    </row>
    <row r="79" spans="1:10" ht="30" x14ac:dyDescent="0.25">
      <c r="A79" s="53" t="s">
        <v>341</v>
      </c>
      <c r="B79" s="57">
        <v>250000</v>
      </c>
      <c r="C79" s="57">
        <v>250000</v>
      </c>
      <c r="D79" s="57">
        <v>0</v>
      </c>
      <c r="E79" s="57">
        <v>0</v>
      </c>
      <c r="F79" s="57">
        <v>0</v>
      </c>
      <c r="G79" s="40">
        <v>0</v>
      </c>
      <c r="H79" s="40">
        <v>0</v>
      </c>
      <c r="I79" s="40">
        <v>0</v>
      </c>
      <c r="J79" s="39">
        <v>0</v>
      </c>
    </row>
    <row r="80" spans="1:10" ht="45" x14ac:dyDescent="0.25">
      <c r="A80" s="55" t="s">
        <v>409</v>
      </c>
      <c r="B80" s="56">
        <v>0</v>
      </c>
      <c r="C80" s="56">
        <v>0</v>
      </c>
      <c r="D80" s="56">
        <v>1700</v>
      </c>
      <c r="E80" s="56">
        <v>0</v>
      </c>
      <c r="F80" s="56">
        <v>1700</v>
      </c>
      <c r="G80" s="44">
        <v>1700</v>
      </c>
      <c r="H80" s="44">
        <v>0</v>
      </c>
      <c r="I80" s="44">
        <v>1700</v>
      </c>
      <c r="J80" s="43">
        <v>0</v>
      </c>
    </row>
    <row r="81" spans="1:12" ht="30" x14ac:dyDescent="0.25">
      <c r="A81" s="53" t="s">
        <v>410</v>
      </c>
      <c r="B81" s="57">
        <v>0</v>
      </c>
      <c r="C81" s="57">
        <v>0</v>
      </c>
      <c r="D81" s="57">
        <v>1700</v>
      </c>
      <c r="E81" s="57">
        <v>0</v>
      </c>
      <c r="F81" s="57">
        <v>1700</v>
      </c>
      <c r="G81" s="40">
        <v>1700</v>
      </c>
      <c r="H81" s="40">
        <v>0</v>
      </c>
      <c r="I81" s="40">
        <v>1700</v>
      </c>
      <c r="J81" s="39">
        <v>0</v>
      </c>
    </row>
    <row r="82" spans="1:12" ht="30" x14ac:dyDescent="0.25">
      <c r="A82" s="55" t="s">
        <v>43</v>
      </c>
      <c r="B82" s="56">
        <v>450000</v>
      </c>
      <c r="C82" s="56">
        <v>450000</v>
      </c>
      <c r="D82" s="56">
        <v>140000</v>
      </c>
      <c r="E82" s="56">
        <v>0</v>
      </c>
      <c r="F82" s="56">
        <v>140000</v>
      </c>
      <c r="G82" s="44">
        <v>140000</v>
      </c>
      <c r="H82" s="44">
        <v>0</v>
      </c>
      <c r="I82" s="44">
        <v>140000</v>
      </c>
      <c r="J82" s="43">
        <v>0</v>
      </c>
    </row>
    <row r="83" spans="1:12" ht="30" x14ac:dyDescent="0.25">
      <c r="A83" s="53" t="s">
        <v>340</v>
      </c>
      <c r="B83" s="57">
        <v>450000</v>
      </c>
      <c r="C83" s="57">
        <v>450000</v>
      </c>
      <c r="D83" s="57">
        <v>140000</v>
      </c>
      <c r="E83" s="57">
        <v>0</v>
      </c>
      <c r="F83" s="57">
        <v>140000</v>
      </c>
      <c r="G83" s="40">
        <v>140000</v>
      </c>
      <c r="H83" s="40">
        <v>0</v>
      </c>
      <c r="I83" s="40">
        <v>140000</v>
      </c>
      <c r="J83" s="39">
        <v>0</v>
      </c>
    </row>
    <row r="84" spans="1:12" ht="30" x14ac:dyDescent="0.25">
      <c r="A84" s="53" t="s">
        <v>339</v>
      </c>
      <c r="B84" s="57">
        <v>450000</v>
      </c>
      <c r="C84" s="57">
        <v>450000</v>
      </c>
      <c r="D84" s="57">
        <v>141700</v>
      </c>
      <c r="E84" s="57">
        <v>0</v>
      </c>
      <c r="F84" s="57">
        <v>141700</v>
      </c>
      <c r="G84" s="40">
        <v>141700</v>
      </c>
      <c r="H84" s="40">
        <v>0</v>
      </c>
      <c r="I84" s="40">
        <v>141700</v>
      </c>
      <c r="J84" s="39">
        <v>0</v>
      </c>
    </row>
    <row r="85" spans="1:12" ht="30" x14ac:dyDescent="0.25">
      <c r="A85" s="55" t="s">
        <v>338</v>
      </c>
      <c r="B85" s="56">
        <v>211690928</v>
      </c>
      <c r="C85" s="56">
        <v>211690928</v>
      </c>
      <c r="D85" s="56">
        <v>212648706.69</v>
      </c>
      <c r="E85" s="56">
        <v>0</v>
      </c>
      <c r="F85" s="56">
        <v>212648706.69</v>
      </c>
      <c r="G85" s="44">
        <v>212648706.69</v>
      </c>
      <c r="H85" s="44">
        <v>0</v>
      </c>
      <c r="I85" s="44">
        <v>212648706.69</v>
      </c>
      <c r="J85" s="43">
        <v>0</v>
      </c>
    </row>
    <row r="86" spans="1:12" ht="30" x14ac:dyDescent="0.25">
      <c r="A86" s="55" t="s">
        <v>411</v>
      </c>
      <c r="B86" s="56">
        <v>7205473.5300000003</v>
      </c>
      <c r="C86" s="56">
        <v>7205473.5300000003</v>
      </c>
      <c r="D86" s="56">
        <v>12297187.109999999</v>
      </c>
      <c r="E86" s="56">
        <v>474618.54</v>
      </c>
      <c r="F86" s="56">
        <v>11822568.57</v>
      </c>
      <c r="G86" s="44">
        <v>0</v>
      </c>
      <c r="H86" s="44">
        <v>474618.54</v>
      </c>
      <c r="I86" s="44">
        <v>-474618.54</v>
      </c>
      <c r="J86" s="43">
        <v>12297187.109999999</v>
      </c>
    </row>
    <row r="87" spans="1:12" ht="30" x14ac:dyDescent="0.25">
      <c r="A87" s="55" t="s">
        <v>412</v>
      </c>
      <c r="B87" s="56">
        <v>168867</v>
      </c>
      <c r="C87" s="56">
        <v>168867</v>
      </c>
      <c r="D87" s="56">
        <v>168867</v>
      </c>
      <c r="E87" s="56">
        <v>0</v>
      </c>
      <c r="F87" s="56">
        <v>168867</v>
      </c>
      <c r="G87" s="44">
        <v>168867</v>
      </c>
      <c r="H87" s="44">
        <v>0</v>
      </c>
      <c r="I87" s="44">
        <v>168867</v>
      </c>
      <c r="J87" s="43">
        <v>0</v>
      </c>
    </row>
    <row r="88" spans="1:12" ht="30" x14ac:dyDescent="0.25">
      <c r="A88" s="55" t="s">
        <v>413</v>
      </c>
      <c r="B88" s="56">
        <v>6449579.5999999996</v>
      </c>
      <c r="C88" s="56">
        <v>6449579.5999999996</v>
      </c>
      <c r="D88" s="56">
        <v>0</v>
      </c>
      <c r="E88" s="56">
        <v>0</v>
      </c>
      <c r="F88" s="56">
        <v>0</v>
      </c>
      <c r="G88" s="44">
        <v>0</v>
      </c>
      <c r="H88" s="44">
        <v>0</v>
      </c>
      <c r="I88" s="44">
        <v>0</v>
      </c>
      <c r="J88" s="43">
        <v>0</v>
      </c>
    </row>
    <row r="89" spans="1:12" ht="30" x14ac:dyDescent="0.25">
      <c r="A89" s="55" t="s">
        <v>414</v>
      </c>
      <c r="B89" s="56">
        <v>0</v>
      </c>
      <c r="C89" s="56">
        <v>0</v>
      </c>
      <c r="D89" s="56">
        <v>4551915.84</v>
      </c>
      <c r="E89" s="56">
        <v>0</v>
      </c>
      <c r="F89" s="56">
        <v>4551915.84</v>
      </c>
      <c r="G89" s="44">
        <v>0</v>
      </c>
      <c r="H89" s="44">
        <v>0</v>
      </c>
      <c r="I89" s="44">
        <v>0</v>
      </c>
      <c r="J89" s="43">
        <v>4551915.84</v>
      </c>
    </row>
    <row r="90" spans="1:12" ht="30" x14ac:dyDescent="0.25">
      <c r="A90" s="55" t="s">
        <v>415</v>
      </c>
      <c r="B90" s="56">
        <v>526422</v>
      </c>
      <c r="C90" s="56">
        <v>526422</v>
      </c>
      <c r="D90" s="56">
        <v>196309.4</v>
      </c>
      <c r="E90" s="56">
        <v>0</v>
      </c>
      <c r="F90" s="56">
        <v>196309.4</v>
      </c>
      <c r="G90" s="44">
        <v>196309.4</v>
      </c>
      <c r="H90" s="44">
        <v>0</v>
      </c>
      <c r="I90" s="44">
        <v>196309.4</v>
      </c>
      <c r="J90" s="43">
        <v>0</v>
      </c>
    </row>
    <row r="91" spans="1:12" ht="30" x14ac:dyDescent="0.25">
      <c r="A91" s="55" t="s">
        <v>416</v>
      </c>
      <c r="B91" s="56">
        <v>0</v>
      </c>
      <c r="C91" s="56">
        <v>0</v>
      </c>
      <c r="D91" s="56">
        <v>71000</v>
      </c>
      <c r="E91" s="56">
        <v>8859.7999999999993</v>
      </c>
      <c r="F91" s="56">
        <v>62140.2</v>
      </c>
      <c r="G91" s="44">
        <v>71000</v>
      </c>
      <c r="H91" s="44">
        <v>8859.7999999999993</v>
      </c>
      <c r="I91" s="44">
        <v>62140.2</v>
      </c>
      <c r="J91" s="43">
        <v>0</v>
      </c>
    </row>
    <row r="92" spans="1:12" ht="30" x14ac:dyDescent="0.25">
      <c r="A92" s="53" t="s">
        <v>336</v>
      </c>
      <c r="B92" s="57">
        <v>226041270.13</v>
      </c>
      <c r="C92" s="57">
        <v>226041270.13</v>
      </c>
      <c r="D92" s="57">
        <v>229933986.03999999</v>
      </c>
      <c r="E92" s="57">
        <v>483478.34</v>
      </c>
      <c r="F92" s="57">
        <v>229450507.69999999</v>
      </c>
      <c r="G92" s="40">
        <v>213084883.09</v>
      </c>
      <c r="H92" s="40">
        <v>483478.34</v>
      </c>
      <c r="I92" s="40">
        <v>212601404.75</v>
      </c>
      <c r="J92" s="39">
        <v>16849102.949999999</v>
      </c>
      <c r="L92" s="59"/>
    </row>
    <row r="93" spans="1:12" ht="30" x14ac:dyDescent="0.25">
      <c r="A93" s="55" t="s">
        <v>417</v>
      </c>
      <c r="B93" s="56">
        <v>0</v>
      </c>
      <c r="C93" s="56">
        <v>0</v>
      </c>
      <c r="D93" s="56">
        <v>15960</v>
      </c>
      <c r="E93" s="56">
        <v>0</v>
      </c>
      <c r="F93" s="56">
        <v>15960</v>
      </c>
      <c r="G93" s="44">
        <v>15960</v>
      </c>
      <c r="H93" s="44">
        <v>0</v>
      </c>
      <c r="I93" s="44">
        <v>15960</v>
      </c>
      <c r="J93" s="43">
        <v>0</v>
      </c>
    </row>
    <row r="94" spans="1:12" x14ac:dyDescent="0.25">
      <c r="A94" s="55" t="s">
        <v>418</v>
      </c>
      <c r="B94" s="56">
        <v>0</v>
      </c>
      <c r="C94" s="56">
        <v>0</v>
      </c>
      <c r="D94" s="56">
        <v>0</v>
      </c>
      <c r="E94" s="56">
        <v>1448.01</v>
      </c>
      <c r="F94" s="56">
        <v>-1448.01</v>
      </c>
      <c r="G94" s="44">
        <v>0</v>
      </c>
      <c r="H94" s="44">
        <v>1448.01</v>
      </c>
      <c r="I94" s="44">
        <v>-1448.01</v>
      </c>
      <c r="J94" s="43">
        <v>0</v>
      </c>
    </row>
    <row r="95" spans="1:12" ht="30" x14ac:dyDescent="0.25">
      <c r="A95" s="53" t="s">
        <v>419</v>
      </c>
      <c r="B95" s="57">
        <v>0</v>
      </c>
      <c r="C95" s="57">
        <v>0</v>
      </c>
      <c r="D95" s="57">
        <v>15960</v>
      </c>
      <c r="E95" s="57">
        <v>1448.01</v>
      </c>
      <c r="F95" s="57">
        <v>14511.99</v>
      </c>
      <c r="G95" s="40">
        <v>15960</v>
      </c>
      <c r="H95" s="40">
        <v>1448.01</v>
      </c>
      <c r="I95" s="40">
        <v>14511.99</v>
      </c>
      <c r="J95" s="39">
        <v>0</v>
      </c>
    </row>
    <row r="96" spans="1:12" x14ac:dyDescent="0.25">
      <c r="A96" s="53" t="s">
        <v>333</v>
      </c>
      <c r="B96" s="57">
        <v>226041270.13</v>
      </c>
      <c r="C96" s="57">
        <v>226041270.13</v>
      </c>
      <c r="D96" s="57">
        <v>229949946.03999999</v>
      </c>
      <c r="E96" s="57">
        <v>484926.35</v>
      </c>
      <c r="F96" s="57">
        <v>229465019.69</v>
      </c>
      <c r="G96" s="40">
        <v>213100843.09</v>
      </c>
      <c r="H96" s="40">
        <v>484926.35</v>
      </c>
      <c r="I96" s="40">
        <v>212615916.74000001</v>
      </c>
      <c r="J96" s="39">
        <v>16849102.949999999</v>
      </c>
    </row>
    <row r="97" spans="1:10" ht="30" x14ac:dyDescent="0.25">
      <c r="A97" s="55" t="s">
        <v>332</v>
      </c>
      <c r="B97" s="56">
        <v>0</v>
      </c>
      <c r="C97" s="56">
        <v>0</v>
      </c>
      <c r="D97" s="56">
        <v>25585</v>
      </c>
      <c r="E97" s="56">
        <v>0</v>
      </c>
      <c r="F97" s="56">
        <v>25585</v>
      </c>
      <c r="G97" s="44">
        <v>25585</v>
      </c>
      <c r="H97" s="44">
        <v>0</v>
      </c>
      <c r="I97" s="44">
        <v>25585</v>
      </c>
      <c r="J97" s="43">
        <v>0</v>
      </c>
    </row>
    <row r="98" spans="1:10" x14ac:dyDescent="0.25">
      <c r="A98" s="53" t="s">
        <v>331</v>
      </c>
      <c r="B98" s="57">
        <v>0</v>
      </c>
      <c r="C98" s="57">
        <v>0</v>
      </c>
      <c r="D98" s="57">
        <v>25585</v>
      </c>
      <c r="E98" s="57">
        <v>0</v>
      </c>
      <c r="F98" s="57">
        <v>25585</v>
      </c>
      <c r="G98" s="40">
        <v>25585</v>
      </c>
      <c r="H98" s="40">
        <v>0</v>
      </c>
      <c r="I98" s="40">
        <v>25585</v>
      </c>
      <c r="J98" s="39">
        <v>0</v>
      </c>
    </row>
    <row r="99" spans="1:10" ht="30" x14ac:dyDescent="0.25">
      <c r="A99" s="53" t="s">
        <v>330</v>
      </c>
      <c r="B99" s="57">
        <v>0</v>
      </c>
      <c r="C99" s="57">
        <v>0</v>
      </c>
      <c r="D99" s="57">
        <v>25585</v>
      </c>
      <c r="E99" s="57">
        <v>0</v>
      </c>
      <c r="F99" s="57">
        <v>25585</v>
      </c>
      <c r="G99" s="40">
        <v>25585</v>
      </c>
      <c r="H99" s="40">
        <v>0</v>
      </c>
      <c r="I99" s="40">
        <v>25585</v>
      </c>
      <c r="J99" s="39">
        <v>0</v>
      </c>
    </row>
    <row r="100" spans="1:10" ht="30" x14ac:dyDescent="0.25">
      <c r="A100" s="55" t="s">
        <v>51</v>
      </c>
      <c r="B100" s="56">
        <v>950000</v>
      </c>
      <c r="C100" s="56">
        <v>950000</v>
      </c>
      <c r="D100" s="56">
        <v>1205592.5</v>
      </c>
      <c r="E100" s="56">
        <v>19890.43</v>
      </c>
      <c r="F100" s="56">
        <v>1185702.07</v>
      </c>
      <c r="G100" s="44">
        <v>1171592.5</v>
      </c>
      <c r="H100" s="44">
        <v>19890.43</v>
      </c>
      <c r="I100" s="44">
        <v>1151702.07</v>
      </c>
      <c r="J100" s="43">
        <v>34000</v>
      </c>
    </row>
    <row r="101" spans="1:10" ht="30" x14ac:dyDescent="0.25">
      <c r="A101" s="55" t="s">
        <v>52</v>
      </c>
      <c r="B101" s="56">
        <v>2102000</v>
      </c>
      <c r="C101" s="56">
        <v>2102000</v>
      </c>
      <c r="D101" s="56">
        <v>2135825</v>
      </c>
      <c r="E101" s="56">
        <v>0</v>
      </c>
      <c r="F101" s="56">
        <v>2135825</v>
      </c>
      <c r="G101" s="44">
        <v>2135825</v>
      </c>
      <c r="H101" s="44">
        <v>0</v>
      </c>
      <c r="I101" s="44">
        <v>2135825</v>
      </c>
      <c r="J101" s="43">
        <v>0</v>
      </c>
    </row>
    <row r="102" spans="1:10" ht="30" x14ac:dyDescent="0.25">
      <c r="A102" s="53" t="s">
        <v>329</v>
      </c>
      <c r="B102" s="57">
        <v>3052000</v>
      </c>
      <c r="C102" s="57">
        <v>3052000</v>
      </c>
      <c r="D102" s="57">
        <v>3341417.5</v>
      </c>
      <c r="E102" s="57">
        <v>19890.43</v>
      </c>
      <c r="F102" s="57">
        <v>3321527.07</v>
      </c>
      <c r="G102" s="40">
        <v>3307417.5</v>
      </c>
      <c r="H102" s="40">
        <v>19890.43</v>
      </c>
      <c r="I102" s="40">
        <v>3287527.07</v>
      </c>
      <c r="J102" s="39">
        <v>34000</v>
      </c>
    </row>
    <row r="103" spans="1:10" ht="30" x14ac:dyDescent="0.25">
      <c r="A103" s="53" t="s">
        <v>328</v>
      </c>
      <c r="B103" s="57">
        <v>3052000</v>
      </c>
      <c r="C103" s="57">
        <v>3052000</v>
      </c>
      <c r="D103" s="57">
        <v>3341417.5</v>
      </c>
      <c r="E103" s="57">
        <v>19890.43</v>
      </c>
      <c r="F103" s="57">
        <v>3321527.07</v>
      </c>
      <c r="G103" s="40">
        <v>3307417.5</v>
      </c>
      <c r="H103" s="40">
        <v>19890.43</v>
      </c>
      <c r="I103" s="40">
        <v>3287527.07</v>
      </c>
      <c r="J103" s="39">
        <v>34000</v>
      </c>
    </row>
    <row r="104" spans="1:10" x14ac:dyDescent="0.25">
      <c r="A104" s="55" t="s">
        <v>54</v>
      </c>
      <c r="B104" s="56">
        <v>142000</v>
      </c>
      <c r="C104" s="56">
        <v>142000</v>
      </c>
      <c r="D104" s="56">
        <v>205325</v>
      </c>
      <c r="E104" s="56">
        <v>0</v>
      </c>
      <c r="F104" s="56">
        <v>205325</v>
      </c>
      <c r="G104" s="44">
        <v>205325</v>
      </c>
      <c r="H104" s="44">
        <v>0</v>
      </c>
      <c r="I104" s="44">
        <v>205325</v>
      </c>
      <c r="J104" s="43">
        <v>0</v>
      </c>
    </row>
    <row r="105" spans="1:10" x14ac:dyDescent="0.25">
      <c r="A105" s="55" t="s">
        <v>55</v>
      </c>
      <c r="B105" s="56">
        <v>56000</v>
      </c>
      <c r="C105" s="56">
        <v>64000</v>
      </c>
      <c r="D105" s="56">
        <v>57500</v>
      </c>
      <c r="E105" s="56">
        <v>0</v>
      </c>
      <c r="F105" s="56">
        <v>57500</v>
      </c>
      <c r="G105" s="44">
        <v>57500</v>
      </c>
      <c r="H105" s="44">
        <v>0</v>
      </c>
      <c r="I105" s="44">
        <v>57500</v>
      </c>
      <c r="J105" s="43">
        <v>0</v>
      </c>
    </row>
    <row r="106" spans="1:10" ht="30" x14ac:dyDescent="0.25">
      <c r="A106" s="53" t="s">
        <v>327</v>
      </c>
      <c r="B106" s="57">
        <v>198000</v>
      </c>
      <c r="C106" s="57">
        <v>206000</v>
      </c>
      <c r="D106" s="57">
        <v>262825</v>
      </c>
      <c r="E106" s="57">
        <v>0</v>
      </c>
      <c r="F106" s="57">
        <v>262825</v>
      </c>
      <c r="G106" s="40">
        <v>262825</v>
      </c>
      <c r="H106" s="40">
        <v>0</v>
      </c>
      <c r="I106" s="40">
        <v>262825</v>
      </c>
      <c r="J106" s="39">
        <v>0</v>
      </c>
    </row>
    <row r="107" spans="1:10" ht="30" x14ac:dyDescent="0.25">
      <c r="A107" s="53" t="s">
        <v>326</v>
      </c>
      <c r="B107" s="57">
        <v>198000</v>
      </c>
      <c r="C107" s="57">
        <v>206000</v>
      </c>
      <c r="D107" s="57">
        <v>262825</v>
      </c>
      <c r="E107" s="57">
        <v>0</v>
      </c>
      <c r="F107" s="57">
        <v>262825</v>
      </c>
      <c r="G107" s="40">
        <v>262825</v>
      </c>
      <c r="H107" s="40">
        <v>0</v>
      </c>
      <c r="I107" s="40">
        <v>262825</v>
      </c>
      <c r="J107" s="39">
        <v>0</v>
      </c>
    </row>
    <row r="108" spans="1:10" ht="30" x14ac:dyDescent="0.25">
      <c r="A108" s="55" t="s">
        <v>325</v>
      </c>
      <c r="B108" s="56">
        <v>450000</v>
      </c>
      <c r="C108" s="56">
        <v>450000</v>
      </c>
      <c r="D108" s="56">
        <v>112746.17</v>
      </c>
      <c r="E108" s="56">
        <v>0</v>
      </c>
      <c r="F108" s="56">
        <v>112746.17</v>
      </c>
      <c r="G108" s="44">
        <v>112746.17</v>
      </c>
      <c r="H108" s="44">
        <v>0</v>
      </c>
      <c r="I108" s="44">
        <v>112746.17</v>
      </c>
      <c r="J108" s="43">
        <v>0</v>
      </c>
    </row>
    <row r="109" spans="1:10" ht="30" x14ac:dyDescent="0.25">
      <c r="A109" s="55" t="s">
        <v>324</v>
      </c>
      <c r="B109" s="56">
        <v>700000</v>
      </c>
      <c r="C109" s="56">
        <v>700000</v>
      </c>
      <c r="D109" s="56">
        <v>314485.28999999998</v>
      </c>
      <c r="E109" s="56">
        <v>45000</v>
      </c>
      <c r="F109" s="56">
        <v>269485.28999999998</v>
      </c>
      <c r="G109" s="44">
        <v>314485.28999999998</v>
      </c>
      <c r="H109" s="44">
        <v>45000</v>
      </c>
      <c r="I109" s="44">
        <v>269485.28999999998</v>
      </c>
      <c r="J109" s="43">
        <v>0</v>
      </c>
    </row>
    <row r="110" spans="1:10" ht="30" x14ac:dyDescent="0.25">
      <c r="A110" s="53" t="s">
        <v>323</v>
      </c>
      <c r="B110" s="57">
        <v>1150000</v>
      </c>
      <c r="C110" s="57">
        <v>1150000</v>
      </c>
      <c r="D110" s="57">
        <v>427231.46</v>
      </c>
      <c r="E110" s="57">
        <v>45000</v>
      </c>
      <c r="F110" s="57">
        <v>382231.46</v>
      </c>
      <c r="G110" s="40">
        <v>427231.46</v>
      </c>
      <c r="H110" s="40">
        <v>45000</v>
      </c>
      <c r="I110" s="40">
        <v>382231.46</v>
      </c>
      <c r="J110" s="39">
        <v>0</v>
      </c>
    </row>
    <row r="111" spans="1:10" ht="30" x14ac:dyDescent="0.25">
      <c r="A111" s="55" t="s">
        <v>322</v>
      </c>
      <c r="B111" s="56">
        <v>50000</v>
      </c>
      <c r="C111" s="56">
        <v>50000</v>
      </c>
      <c r="D111" s="56">
        <v>0</v>
      </c>
      <c r="E111" s="56">
        <v>0</v>
      </c>
      <c r="F111" s="56">
        <v>0</v>
      </c>
      <c r="G111" s="44">
        <v>0</v>
      </c>
      <c r="H111" s="44">
        <v>0</v>
      </c>
      <c r="I111" s="44">
        <v>0</v>
      </c>
      <c r="J111" s="43">
        <v>0</v>
      </c>
    </row>
    <row r="112" spans="1:10" ht="30" x14ac:dyDescent="0.25">
      <c r="A112" s="55" t="s">
        <v>193</v>
      </c>
      <c r="B112" s="56">
        <v>0</v>
      </c>
      <c r="C112" s="56">
        <v>0</v>
      </c>
      <c r="D112" s="56">
        <v>5230.79</v>
      </c>
      <c r="E112" s="56">
        <v>0</v>
      </c>
      <c r="F112" s="56">
        <v>5230.79</v>
      </c>
      <c r="G112" s="44">
        <v>5230.79</v>
      </c>
      <c r="H112" s="44">
        <v>0</v>
      </c>
      <c r="I112" s="44">
        <v>5230.79</v>
      </c>
      <c r="J112" s="43">
        <v>0</v>
      </c>
    </row>
    <row r="113" spans="1:10" x14ac:dyDescent="0.25">
      <c r="A113" s="53" t="s">
        <v>321</v>
      </c>
      <c r="B113" s="57">
        <v>50000</v>
      </c>
      <c r="C113" s="57">
        <v>50000</v>
      </c>
      <c r="D113" s="57">
        <v>5230.79</v>
      </c>
      <c r="E113" s="57">
        <v>0</v>
      </c>
      <c r="F113" s="57">
        <v>5230.79</v>
      </c>
      <c r="G113" s="40">
        <v>5230.79</v>
      </c>
      <c r="H113" s="40">
        <v>0</v>
      </c>
      <c r="I113" s="40">
        <v>5230.79</v>
      </c>
      <c r="J113" s="39">
        <v>0</v>
      </c>
    </row>
    <row r="114" spans="1:10" ht="30" x14ac:dyDescent="0.25">
      <c r="A114" s="53" t="s">
        <v>320</v>
      </c>
      <c r="B114" s="57">
        <v>1200000</v>
      </c>
      <c r="C114" s="57">
        <v>1200000</v>
      </c>
      <c r="D114" s="57">
        <v>432462.25</v>
      </c>
      <c r="E114" s="57">
        <v>45000</v>
      </c>
      <c r="F114" s="57">
        <v>387462.25</v>
      </c>
      <c r="G114" s="40">
        <v>432462.25</v>
      </c>
      <c r="H114" s="40">
        <v>45000</v>
      </c>
      <c r="I114" s="40">
        <v>387462.25</v>
      </c>
      <c r="J114" s="39">
        <v>0</v>
      </c>
    </row>
    <row r="115" spans="1:10" x14ac:dyDescent="0.25">
      <c r="A115" s="63" t="s">
        <v>319</v>
      </c>
      <c r="B115" s="64">
        <v>233826603.13</v>
      </c>
      <c r="C115" s="64">
        <v>235044725.00999999</v>
      </c>
      <c r="D115" s="64">
        <v>240068872.53999999</v>
      </c>
      <c r="E115" s="64">
        <v>679739.48</v>
      </c>
      <c r="F115" s="64">
        <v>239389133.06</v>
      </c>
      <c r="G115" s="40">
        <v>223185769.59</v>
      </c>
      <c r="H115" s="40">
        <v>679739.48</v>
      </c>
      <c r="I115" s="40">
        <v>222506030.11000001</v>
      </c>
      <c r="J115" s="39">
        <v>16883102.949999999</v>
      </c>
    </row>
    <row r="116" spans="1:10" x14ac:dyDescent="0.25">
      <c r="A116" s="55" t="s">
        <v>59</v>
      </c>
      <c r="B116" s="56">
        <v>18000</v>
      </c>
      <c r="C116" s="56">
        <v>18000</v>
      </c>
      <c r="D116" s="56">
        <v>3067670.06</v>
      </c>
      <c r="E116" s="56">
        <v>0</v>
      </c>
      <c r="F116" s="56">
        <v>3067670.06</v>
      </c>
      <c r="G116" s="44">
        <v>3067670.06</v>
      </c>
      <c r="H116" s="44">
        <v>0</v>
      </c>
      <c r="I116" s="44">
        <v>3067670.06</v>
      </c>
      <c r="J116" s="43">
        <v>0</v>
      </c>
    </row>
    <row r="117" spans="1:10" x14ac:dyDescent="0.25">
      <c r="A117" s="53" t="s">
        <v>318</v>
      </c>
      <c r="B117" s="57">
        <v>18000</v>
      </c>
      <c r="C117" s="57">
        <v>18000</v>
      </c>
      <c r="D117" s="57">
        <v>3067670.06</v>
      </c>
      <c r="E117" s="57">
        <v>0</v>
      </c>
      <c r="F117" s="57">
        <v>3067670.06</v>
      </c>
      <c r="G117" s="40">
        <v>3067670.06</v>
      </c>
      <c r="H117" s="40">
        <v>0</v>
      </c>
      <c r="I117" s="40">
        <v>3067670.06</v>
      </c>
      <c r="J117" s="39">
        <v>0</v>
      </c>
    </row>
    <row r="118" spans="1:10" x14ac:dyDescent="0.25">
      <c r="A118" s="53" t="s">
        <v>315</v>
      </c>
      <c r="B118" s="57">
        <v>18000</v>
      </c>
      <c r="C118" s="57">
        <v>18000</v>
      </c>
      <c r="D118" s="57">
        <v>3067670.06</v>
      </c>
      <c r="E118" s="57">
        <v>0</v>
      </c>
      <c r="F118" s="57">
        <v>3067670.06</v>
      </c>
      <c r="G118" s="40">
        <v>3067670.06</v>
      </c>
      <c r="H118" s="40">
        <v>0</v>
      </c>
      <c r="I118" s="40">
        <v>3067670.06</v>
      </c>
      <c r="J118" s="39">
        <v>0</v>
      </c>
    </row>
    <row r="119" spans="1:10" x14ac:dyDescent="0.25">
      <c r="A119" s="55" t="s">
        <v>60</v>
      </c>
      <c r="B119" s="56">
        <v>3000</v>
      </c>
      <c r="C119" s="56">
        <v>3000</v>
      </c>
      <c r="D119" s="56">
        <v>1581.41</v>
      </c>
      <c r="E119" s="56">
        <v>0</v>
      </c>
      <c r="F119" s="56">
        <v>1581.41</v>
      </c>
      <c r="G119" s="44">
        <v>1581.41</v>
      </c>
      <c r="H119" s="44">
        <v>0</v>
      </c>
      <c r="I119" s="44">
        <v>1581.41</v>
      </c>
      <c r="J119" s="43">
        <v>0</v>
      </c>
    </row>
    <row r="120" spans="1:10" ht="30" x14ac:dyDescent="0.25">
      <c r="A120" s="53" t="s">
        <v>314</v>
      </c>
      <c r="B120" s="57">
        <v>3000</v>
      </c>
      <c r="C120" s="57">
        <v>3000</v>
      </c>
      <c r="D120" s="57">
        <v>1581.41</v>
      </c>
      <c r="E120" s="57">
        <v>0</v>
      </c>
      <c r="F120" s="57">
        <v>1581.41</v>
      </c>
      <c r="G120" s="40">
        <v>1581.41</v>
      </c>
      <c r="H120" s="40">
        <v>0</v>
      </c>
      <c r="I120" s="40">
        <v>1581.41</v>
      </c>
      <c r="J120" s="39">
        <v>0</v>
      </c>
    </row>
    <row r="121" spans="1:10" x14ac:dyDescent="0.25">
      <c r="A121" s="53" t="s">
        <v>313</v>
      </c>
      <c r="B121" s="57">
        <v>3000</v>
      </c>
      <c r="C121" s="57">
        <v>3000</v>
      </c>
      <c r="D121" s="57">
        <v>1581.41</v>
      </c>
      <c r="E121" s="57">
        <v>0</v>
      </c>
      <c r="F121" s="57">
        <v>1581.41</v>
      </c>
      <c r="G121" s="40">
        <v>1581.41</v>
      </c>
      <c r="H121" s="40">
        <v>0</v>
      </c>
      <c r="I121" s="40">
        <v>1581.41</v>
      </c>
      <c r="J121" s="39">
        <v>0</v>
      </c>
    </row>
    <row r="122" spans="1:10" x14ac:dyDescent="0.25">
      <c r="A122" s="55" t="s">
        <v>65</v>
      </c>
      <c r="B122" s="56">
        <v>1952821.79</v>
      </c>
      <c r="C122" s="56">
        <v>1952821.79</v>
      </c>
      <c r="D122" s="56">
        <v>1929498.77</v>
      </c>
      <c r="E122" s="56">
        <v>111732.43</v>
      </c>
      <c r="F122" s="56">
        <v>1817766.34</v>
      </c>
      <c r="G122" s="44">
        <v>1363575.25</v>
      </c>
      <c r="H122" s="44">
        <v>2141.0700000000002</v>
      </c>
      <c r="I122" s="44">
        <v>1361434.18</v>
      </c>
      <c r="J122" s="43">
        <v>456332.16</v>
      </c>
    </row>
    <row r="123" spans="1:10" ht="30" x14ac:dyDescent="0.25">
      <c r="A123" s="55" t="s">
        <v>195</v>
      </c>
      <c r="B123" s="56">
        <v>148000</v>
      </c>
      <c r="C123" s="56">
        <v>148000</v>
      </c>
      <c r="D123" s="56">
        <v>185318.23</v>
      </c>
      <c r="E123" s="56">
        <v>17797.259999999998</v>
      </c>
      <c r="F123" s="56">
        <v>167520.97</v>
      </c>
      <c r="G123" s="44">
        <v>163916</v>
      </c>
      <c r="H123" s="44">
        <v>0</v>
      </c>
      <c r="I123" s="44">
        <v>163916</v>
      </c>
      <c r="J123" s="43">
        <v>3604.97</v>
      </c>
    </row>
    <row r="124" spans="1:10" ht="30" x14ac:dyDescent="0.25">
      <c r="A124" s="53" t="s">
        <v>310</v>
      </c>
      <c r="B124" s="57">
        <v>2100821.79</v>
      </c>
      <c r="C124" s="57">
        <v>2100821.79</v>
      </c>
      <c r="D124" s="57">
        <v>2114817</v>
      </c>
      <c r="E124" s="57">
        <v>129529.69</v>
      </c>
      <c r="F124" s="57">
        <v>1985287.31</v>
      </c>
      <c r="G124" s="40">
        <v>1527491.25</v>
      </c>
      <c r="H124" s="40">
        <v>2141.0700000000002</v>
      </c>
      <c r="I124" s="40">
        <v>1525350.18</v>
      </c>
      <c r="J124" s="39">
        <v>459937.13</v>
      </c>
    </row>
    <row r="125" spans="1:10" x14ac:dyDescent="0.25">
      <c r="A125" s="55" t="s">
        <v>238</v>
      </c>
      <c r="B125" s="56">
        <v>317000</v>
      </c>
      <c r="C125" s="56">
        <v>317000</v>
      </c>
      <c r="D125" s="56">
        <v>347940.2</v>
      </c>
      <c r="E125" s="56">
        <v>7211.72</v>
      </c>
      <c r="F125" s="56">
        <v>340728.48</v>
      </c>
      <c r="G125" s="44">
        <v>302235.98</v>
      </c>
      <c r="H125" s="44">
        <v>0</v>
      </c>
      <c r="I125" s="44">
        <v>302235.98</v>
      </c>
      <c r="J125" s="43">
        <v>38492.5</v>
      </c>
    </row>
    <row r="126" spans="1:10" x14ac:dyDescent="0.25">
      <c r="A126" s="53" t="s">
        <v>309</v>
      </c>
      <c r="B126" s="57">
        <v>317000</v>
      </c>
      <c r="C126" s="57">
        <v>317000</v>
      </c>
      <c r="D126" s="57">
        <v>347940.2</v>
      </c>
      <c r="E126" s="57">
        <v>7211.72</v>
      </c>
      <c r="F126" s="57">
        <v>340728.48</v>
      </c>
      <c r="G126" s="40">
        <v>302235.98</v>
      </c>
      <c r="H126" s="40">
        <v>0</v>
      </c>
      <c r="I126" s="40">
        <v>302235.98</v>
      </c>
      <c r="J126" s="39">
        <v>38492.5</v>
      </c>
    </row>
    <row r="127" spans="1:10" ht="30" x14ac:dyDescent="0.25">
      <c r="A127" s="53" t="s">
        <v>308</v>
      </c>
      <c r="B127" s="57">
        <v>2417821.79</v>
      </c>
      <c r="C127" s="57">
        <v>2417821.79</v>
      </c>
      <c r="D127" s="57">
        <v>2462757.2000000002</v>
      </c>
      <c r="E127" s="57">
        <v>136741.41</v>
      </c>
      <c r="F127" s="57">
        <v>2326015.79</v>
      </c>
      <c r="G127" s="40">
        <v>1829727.23</v>
      </c>
      <c r="H127" s="40">
        <v>2141.0700000000002</v>
      </c>
      <c r="I127" s="40">
        <v>1827586.16</v>
      </c>
      <c r="J127" s="39">
        <v>498429.63</v>
      </c>
    </row>
    <row r="128" spans="1:10" x14ac:dyDescent="0.25">
      <c r="A128" s="63" t="s">
        <v>307</v>
      </c>
      <c r="B128" s="64">
        <v>2438821.79</v>
      </c>
      <c r="C128" s="64">
        <v>2438821.79</v>
      </c>
      <c r="D128" s="64">
        <v>5532008.6699999999</v>
      </c>
      <c r="E128" s="64">
        <v>136741.41</v>
      </c>
      <c r="F128" s="64">
        <v>5395267.2599999998</v>
      </c>
      <c r="G128" s="40">
        <v>4898978.7</v>
      </c>
      <c r="H128" s="40">
        <v>2141.0700000000002</v>
      </c>
      <c r="I128" s="40">
        <v>4896837.63</v>
      </c>
      <c r="J128" s="39">
        <v>498429.63</v>
      </c>
    </row>
    <row r="129" spans="1:10" ht="30" x14ac:dyDescent="0.25">
      <c r="A129" s="55" t="s">
        <v>420</v>
      </c>
      <c r="B129" s="56">
        <v>0</v>
      </c>
      <c r="C129" s="56">
        <v>0</v>
      </c>
      <c r="D129" s="56">
        <v>4547.97</v>
      </c>
      <c r="E129" s="56">
        <v>0</v>
      </c>
      <c r="F129" s="56">
        <v>4547.97</v>
      </c>
      <c r="G129" s="44">
        <v>4547.97</v>
      </c>
      <c r="H129" s="44">
        <v>0</v>
      </c>
      <c r="I129" s="44">
        <v>4547.97</v>
      </c>
      <c r="J129" s="43">
        <v>0</v>
      </c>
    </row>
    <row r="130" spans="1:10" ht="30" x14ac:dyDescent="0.25">
      <c r="A130" s="53" t="s">
        <v>421</v>
      </c>
      <c r="B130" s="57">
        <v>0</v>
      </c>
      <c r="C130" s="57">
        <v>0</v>
      </c>
      <c r="D130" s="57">
        <v>4547.97</v>
      </c>
      <c r="E130" s="57">
        <v>0</v>
      </c>
      <c r="F130" s="57">
        <v>4547.97</v>
      </c>
      <c r="G130" s="40">
        <v>4547.97</v>
      </c>
      <c r="H130" s="40">
        <v>0</v>
      </c>
      <c r="I130" s="40">
        <v>4547.97</v>
      </c>
      <c r="J130" s="39">
        <v>0</v>
      </c>
    </row>
    <row r="131" spans="1:10" x14ac:dyDescent="0.25">
      <c r="A131" s="53" t="s">
        <v>422</v>
      </c>
      <c r="B131" s="57">
        <v>0</v>
      </c>
      <c r="C131" s="57">
        <v>0</v>
      </c>
      <c r="D131" s="57">
        <v>4547.97</v>
      </c>
      <c r="E131" s="57">
        <v>0</v>
      </c>
      <c r="F131" s="57">
        <v>4547.97</v>
      </c>
      <c r="G131" s="40">
        <v>4547.97</v>
      </c>
      <c r="H131" s="40">
        <v>0</v>
      </c>
      <c r="I131" s="40">
        <v>4547.97</v>
      </c>
      <c r="J131" s="39">
        <v>0</v>
      </c>
    </row>
    <row r="132" spans="1:10" x14ac:dyDescent="0.25">
      <c r="A132" s="63" t="s">
        <v>423</v>
      </c>
      <c r="B132" s="64">
        <v>0</v>
      </c>
      <c r="C132" s="64">
        <v>0</v>
      </c>
      <c r="D132" s="64">
        <v>4547.97</v>
      </c>
      <c r="E132" s="64">
        <v>0</v>
      </c>
      <c r="F132" s="64">
        <v>4547.97</v>
      </c>
      <c r="G132" s="40">
        <v>4547.97</v>
      </c>
      <c r="H132" s="40">
        <v>0</v>
      </c>
      <c r="I132" s="40">
        <v>4547.97</v>
      </c>
      <c r="J132" s="39">
        <v>0</v>
      </c>
    </row>
    <row r="133" spans="1:10" ht="30" x14ac:dyDescent="0.25">
      <c r="A133" s="55" t="s">
        <v>69</v>
      </c>
      <c r="B133" s="56">
        <v>0</v>
      </c>
      <c r="C133" s="56">
        <v>0</v>
      </c>
      <c r="D133" s="56">
        <v>33092.29</v>
      </c>
      <c r="E133" s="56">
        <v>0</v>
      </c>
      <c r="F133" s="56">
        <v>33092.29</v>
      </c>
      <c r="G133" s="44">
        <v>33092.29</v>
      </c>
      <c r="H133" s="44">
        <v>0</v>
      </c>
      <c r="I133" s="44">
        <v>33092.29</v>
      </c>
      <c r="J133" s="43">
        <v>0</v>
      </c>
    </row>
    <row r="134" spans="1:10" ht="30" x14ac:dyDescent="0.25">
      <c r="A134" s="55" t="s">
        <v>70</v>
      </c>
      <c r="B134" s="56">
        <v>0</v>
      </c>
      <c r="C134" s="56">
        <v>0</v>
      </c>
      <c r="D134" s="56">
        <v>14503.32</v>
      </c>
      <c r="E134" s="56">
        <v>0</v>
      </c>
      <c r="F134" s="56">
        <v>14503.32</v>
      </c>
      <c r="G134" s="44">
        <v>14503.32</v>
      </c>
      <c r="H134" s="44">
        <v>0</v>
      </c>
      <c r="I134" s="44">
        <v>14503.32</v>
      </c>
      <c r="J134" s="43">
        <v>0</v>
      </c>
    </row>
    <row r="135" spans="1:10" ht="45" x14ac:dyDescent="0.25">
      <c r="A135" s="53" t="s">
        <v>305</v>
      </c>
      <c r="B135" s="57">
        <v>0</v>
      </c>
      <c r="C135" s="57">
        <v>0</v>
      </c>
      <c r="D135" s="57">
        <v>47595.61</v>
      </c>
      <c r="E135" s="57">
        <v>0</v>
      </c>
      <c r="F135" s="57">
        <v>47595.61</v>
      </c>
      <c r="G135" s="40">
        <v>47595.61</v>
      </c>
      <c r="H135" s="40">
        <v>0</v>
      </c>
      <c r="I135" s="40">
        <v>47595.61</v>
      </c>
      <c r="J135" s="39">
        <v>0</v>
      </c>
    </row>
    <row r="136" spans="1:10" ht="30" x14ac:dyDescent="0.25">
      <c r="A136" s="55" t="s">
        <v>73</v>
      </c>
      <c r="B136" s="56">
        <v>1300000</v>
      </c>
      <c r="C136" s="56">
        <v>1300000</v>
      </c>
      <c r="D136" s="56">
        <v>2595378.38</v>
      </c>
      <c r="E136" s="56">
        <v>315155.19</v>
      </c>
      <c r="F136" s="56">
        <v>2280223.19</v>
      </c>
      <c r="G136" s="44">
        <v>2569578.38</v>
      </c>
      <c r="H136" s="44">
        <v>315155.19</v>
      </c>
      <c r="I136" s="44">
        <v>2254423.19</v>
      </c>
      <c r="J136" s="43">
        <v>25800</v>
      </c>
    </row>
    <row r="137" spans="1:10" ht="30" x14ac:dyDescent="0.25">
      <c r="A137" s="53" t="s">
        <v>304</v>
      </c>
      <c r="B137" s="57">
        <v>1300000</v>
      </c>
      <c r="C137" s="57">
        <v>1300000</v>
      </c>
      <c r="D137" s="57">
        <v>2595378.38</v>
      </c>
      <c r="E137" s="57">
        <v>315155.19</v>
      </c>
      <c r="F137" s="57">
        <v>2280223.19</v>
      </c>
      <c r="G137" s="40">
        <v>2569578.38</v>
      </c>
      <c r="H137" s="40">
        <v>315155.19</v>
      </c>
      <c r="I137" s="40">
        <v>2254423.19</v>
      </c>
      <c r="J137" s="39">
        <v>25800</v>
      </c>
    </row>
    <row r="138" spans="1:10" ht="45" x14ac:dyDescent="0.25">
      <c r="A138" s="55" t="s">
        <v>303</v>
      </c>
      <c r="B138" s="56">
        <v>3533632</v>
      </c>
      <c r="C138" s="56">
        <v>3533632</v>
      </c>
      <c r="D138" s="56">
        <v>3533632</v>
      </c>
      <c r="E138" s="56">
        <v>0</v>
      </c>
      <c r="F138" s="56">
        <v>3533632</v>
      </c>
      <c r="G138" s="44">
        <v>3533632</v>
      </c>
      <c r="H138" s="44">
        <v>0</v>
      </c>
      <c r="I138" s="44">
        <v>3533632</v>
      </c>
      <c r="J138" s="43">
        <v>0</v>
      </c>
    </row>
    <row r="139" spans="1:10" ht="30" x14ac:dyDescent="0.25">
      <c r="A139" s="53" t="s">
        <v>302</v>
      </c>
      <c r="B139" s="57">
        <v>3533632</v>
      </c>
      <c r="C139" s="57">
        <v>3533632</v>
      </c>
      <c r="D139" s="57">
        <v>3533632</v>
      </c>
      <c r="E139" s="57">
        <v>0</v>
      </c>
      <c r="F139" s="57">
        <v>3533632</v>
      </c>
      <c r="G139" s="40">
        <v>3533632</v>
      </c>
      <c r="H139" s="40">
        <v>0</v>
      </c>
      <c r="I139" s="40">
        <v>3533632</v>
      </c>
      <c r="J139" s="39">
        <v>0</v>
      </c>
    </row>
    <row r="140" spans="1:10" ht="60" x14ac:dyDescent="0.25">
      <c r="A140" s="55" t="s">
        <v>301</v>
      </c>
      <c r="B140" s="56">
        <v>0</v>
      </c>
      <c r="C140" s="56">
        <v>0</v>
      </c>
      <c r="D140" s="56">
        <v>3183002.95</v>
      </c>
      <c r="E140" s="56">
        <v>74252.95</v>
      </c>
      <c r="F140" s="56">
        <v>3108750</v>
      </c>
      <c r="G140" s="44">
        <v>3183002.95</v>
      </c>
      <c r="H140" s="44">
        <v>74252.95</v>
      </c>
      <c r="I140" s="44">
        <v>3108750</v>
      </c>
      <c r="J140" s="43">
        <v>0</v>
      </c>
    </row>
    <row r="141" spans="1:10" ht="45" x14ac:dyDescent="0.25">
      <c r="A141" s="53" t="s">
        <v>300</v>
      </c>
      <c r="B141" s="57">
        <v>0</v>
      </c>
      <c r="C141" s="57">
        <v>0</v>
      </c>
      <c r="D141" s="57">
        <v>3183002.95</v>
      </c>
      <c r="E141" s="57">
        <v>74252.95</v>
      </c>
      <c r="F141" s="57">
        <v>3108750</v>
      </c>
      <c r="G141" s="40">
        <v>3183002.95</v>
      </c>
      <c r="H141" s="40">
        <v>74252.95</v>
      </c>
      <c r="I141" s="40">
        <v>3108750</v>
      </c>
      <c r="J141" s="39">
        <v>0</v>
      </c>
    </row>
    <row r="142" spans="1:10" ht="60" x14ac:dyDescent="0.25">
      <c r="A142" s="55" t="s">
        <v>299</v>
      </c>
      <c r="B142" s="56">
        <v>0</v>
      </c>
      <c r="C142" s="56">
        <v>0</v>
      </c>
      <c r="D142" s="56">
        <v>7467.55</v>
      </c>
      <c r="E142" s="56">
        <v>0</v>
      </c>
      <c r="F142" s="56">
        <v>7467.55</v>
      </c>
      <c r="G142" s="44">
        <v>0</v>
      </c>
      <c r="H142" s="44">
        <v>0</v>
      </c>
      <c r="I142" s="44">
        <v>0</v>
      </c>
      <c r="J142" s="43">
        <v>7467.55</v>
      </c>
    </row>
    <row r="143" spans="1:10" ht="45" x14ac:dyDescent="0.25">
      <c r="A143" s="53" t="s">
        <v>424</v>
      </c>
      <c r="B143" s="57">
        <v>0</v>
      </c>
      <c r="C143" s="57">
        <v>0</v>
      </c>
      <c r="D143" s="57">
        <v>7467.55</v>
      </c>
      <c r="E143" s="57">
        <v>0</v>
      </c>
      <c r="F143" s="57">
        <v>7467.55</v>
      </c>
      <c r="G143" s="40">
        <v>0</v>
      </c>
      <c r="H143" s="40">
        <v>0</v>
      </c>
      <c r="I143" s="40">
        <v>0</v>
      </c>
      <c r="J143" s="39">
        <v>7467.55</v>
      </c>
    </row>
    <row r="144" spans="1:10" ht="45" x14ac:dyDescent="0.25">
      <c r="A144" s="55" t="s">
        <v>297</v>
      </c>
      <c r="B144" s="56">
        <v>0</v>
      </c>
      <c r="C144" s="56">
        <v>0</v>
      </c>
      <c r="D144" s="56">
        <v>1330000</v>
      </c>
      <c r="E144" s="56">
        <v>0</v>
      </c>
      <c r="F144" s="56">
        <v>1330000</v>
      </c>
      <c r="G144" s="44">
        <v>0</v>
      </c>
      <c r="H144" s="44">
        <v>0</v>
      </c>
      <c r="I144" s="44">
        <v>0</v>
      </c>
      <c r="J144" s="43">
        <v>1330000</v>
      </c>
    </row>
    <row r="145" spans="1:10" ht="30" x14ac:dyDescent="0.25">
      <c r="A145" s="53" t="s">
        <v>425</v>
      </c>
      <c r="B145" s="57">
        <v>0</v>
      </c>
      <c r="C145" s="57">
        <v>0</v>
      </c>
      <c r="D145" s="57">
        <v>1330000</v>
      </c>
      <c r="E145" s="57">
        <v>0</v>
      </c>
      <c r="F145" s="57">
        <v>1330000</v>
      </c>
      <c r="G145" s="40">
        <v>0</v>
      </c>
      <c r="H145" s="40">
        <v>0</v>
      </c>
      <c r="I145" s="40">
        <v>0</v>
      </c>
      <c r="J145" s="39">
        <v>1330000</v>
      </c>
    </row>
    <row r="146" spans="1:10" ht="30" x14ac:dyDescent="0.25">
      <c r="A146" s="53" t="s">
        <v>295</v>
      </c>
      <c r="B146" s="57">
        <v>4833632</v>
      </c>
      <c r="C146" s="57">
        <v>4833632</v>
      </c>
      <c r="D146" s="57">
        <v>10697076.49</v>
      </c>
      <c r="E146" s="57">
        <v>389408.14</v>
      </c>
      <c r="F146" s="57">
        <v>10307668.35</v>
      </c>
      <c r="G146" s="40">
        <v>9333808.9399999995</v>
      </c>
      <c r="H146" s="40">
        <v>389408.14</v>
      </c>
      <c r="I146" s="40">
        <v>8944400.8000000007</v>
      </c>
      <c r="J146" s="39">
        <v>1363267.55</v>
      </c>
    </row>
    <row r="147" spans="1:10" x14ac:dyDescent="0.25">
      <c r="A147" s="55" t="s">
        <v>75</v>
      </c>
      <c r="B147" s="56">
        <v>50000</v>
      </c>
      <c r="C147" s="56">
        <v>50000</v>
      </c>
      <c r="D147" s="56">
        <v>280681.48</v>
      </c>
      <c r="E147" s="56">
        <v>420</v>
      </c>
      <c r="F147" s="56">
        <v>280261.48</v>
      </c>
      <c r="G147" s="44">
        <v>280681.48</v>
      </c>
      <c r="H147" s="44">
        <v>420</v>
      </c>
      <c r="I147" s="44">
        <v>280261.48</v>
      </c>
      <c r="J147" s="43">
        <v>0</v>
      </c>
    </row>
    <row r="148" spans="1:10" x14ac:dyDescent="0.25">
      <c r="A148" s="55" t="s">
        <v>426</v>
      </c>
      <c r="B148" s="56">
        <v>0</v>
      </c>
      <c r="C148" s="56">
        <v>0</v>
      </c>
      <c r="D148" s="56">
        <v>132000</v>
      </c>
      <c r="E148" s="56">
        <v>0</v>
      </c>
      <c r="F148" s="56">
        <v>132000</v>
      </c>
      <c r="G148" s="44">
        <v>132000</v>
      </c>
      <c r="H148" s="44">
        <v>0</v>
      </c>
      <c r="I148" s="44">
        <v>132000</v>
      </c>
      <c r="J148" s="43">
        <v>0</v>
      </c>
    </row>
    <row r="149" spans="1:10" ht="30" x14ac:dyDescent="0.25">
      <c r="A149" s="53" t="s">
        <v>293</v>
      </c>
      <c r="B149" s="57">
        <v>50000</v>
      </c>
      <c r="C149" s="57">
        <v>50000</v>
      </c>
      <c r="D149" s="57">
        <v>412681.48</v>
      </c>
      <c r="E149" s="57">
        <v>420</v>
      </c>
      <c r="F149" s="57">
        <v>412261.48</v>
      </c>
      <c r="G149" s="40">
        <v>412681.48</v>
      </c>
      <c r="H149" s="40">
        <v>420</v>
      </c>
      <c r="I149" s="40">
        <v>412261.48</v>
      </c>
      <c r="J149" s="39">
        <v>0</v>
      </c>
    </row>
    <row r="150" spans="1:10" ht="30" x14ac:dyDescent="0.25">
      <c r="A150" s="53" t="s">
        <v>292</v>
      </c>
      <c r="B150" s="57">
        <v>50000</v>
      </c>
      <c r="C150" s="57">
        <v>50000</v>
      </c>
      <c r="D150" s="57">
        <v>412681.48</v>
      </c>
      <c r="E150" s="57">
        <v>420</v>
      </c>
      <c r="F150" s="57">
        <v>412261.48</v>
      </c>
      <c r="G150" s="40">
        <v>412681.48</v>
      </c>
      <c r="H150" s="40">
        <v>420</v>
      </c>
      <c r="I150" s="40">
        <v>412261.48</v>
      </c>
      <c r="J150" s="39">
        <v>0</v>
      </c>
    </row>
    <row r="151" spans="1:10" ht="30" x14ac:dyDescent="0.25">
      <c r="A151" s="55" t="s">
        <v>291</v>
      </c>
      <c r="B151" s="56">
        <v>12364321</v>
      </c>
      <c r="C151" s="56">
        <v>12364321</v>
      </c>
      <c r="D151" s="56">
        <v>15903491.09</v>
      </c>
      <c r="E151" s="56">
        <v>302032.77</v>
      </c>
      <c r="F151" s="56">
        <v>15601458.32</v>
      </c>
      <c r="G151" s="44">
        <v>15903491.09</v>
      </c>
      <c r="H151" s="44">
        <v>302032.77</v>
      </c>
      <c r="I151" s="44">
        <v>15601458.32</v>
      </c>
      <c r="J151" s="43">
        <v>0</v>
      </c>
    </row>
    <row r="152" spans="1:10" ht="30" x14ac:dyDescent="0.25">
      <c r="A152" s="53" t="s">
        <v>290</v>
      </c>
      <c r="B152" s="57">
        <v>12364321</v>
      </c>
      <c r="C152" s="57">
        <v>12364321</v>
      </c>
      <c r="D152" s="57">
        <v>15903491.09</v>
      </c>
      <c r="E152" s="57">
        <v>302032.77</v>
      </c>
      <c r="F152" s="57">
        <v>15601458.32</v>
      </c>
      <c r="G152" s="40">
        <v>15903491.09</v>
      </c>
      <c r="H152" s="40">
        <v>302032.77</v>
      </c>
      <c r="I152" s="40">
        <v>15601458.32</v>
      </c>
      <c r="J152" s="39">
        <v>0</v>
      </c>
    </row>
    <row r="153" spans="1:10" ht="45" x14ac:dyDescent="0.25">
      <c r="A153" s="55" t="s">
        <v>289</v>
      </c>
      <c r="B153" s="56">
        <v>6000000</v>
      </c>
      <c r="C153" s="56">
        <v>6000000</v>
      </c>
      <c r="D153" s="56">
        <v>9252846.1699999999</v>
      </c>
      <c r="E153" s="56">
        <v>360152.48</v>
      </c>
      <c r="F153" s="56">
        <v>8892693.6899999995</v>
      </c>
      <c r="G153" s="44">
        <v>9252846.1699999999</v>
      </c>
      <c r="H153" s="44">
        <v>360152.48</v>
      </c>
      <c r="I153" s="44">
        <v>8892693.6899999995</v>
      </c>
      <c r="J153" s="43">
        <v>0</v>
      </c>
    </row>
    <row r="154" spans="1:10" ht="30" x14ac:dyDescent="0.25">
      <c r="A154" s="53" t="s">
        <v>427</v>
      </c>
      <c r="B154" s="57">
        <v>6000000</v>
      </c>
      <c r="C154" s="57">
        <v>6000000</v>
      </c>
      <c r="D154" s="57">
        <v>9252846.1699999999</v>
      </c>
      <c r="E154" s="57">
        <v>360152.48</v>
      </c>
      <c r="F154" s="57">
        <v>8892693.6899999995</v>
      </c>
      <c r="G154" s="40">
        <v>9252846.1699999999</v>
      </c>
      <c r="H154" s="40">
        <v>360152.48</v>
      </c>
      <c r="I154" s="40">
        <v>8892693.6899999995</v>
      </c>
      <c r="J154" s="39">
        <v>0</v>
      </c>
    </row>
    <row r="155" spans="1:10" ht="45" x14ac:dyDescent="0.25">
      <c r="A155" s="53" t="s">
        <v>287</v>
      </c>
      <c r="B155" s="57">
        <v>18364321</v>
      </c>
      <c r="C155" s="57">
        <v>18364321</v>
      </c>
      <c r="D155" s="57">
        <v>25156337.260000002</v>
      </c>
      <c r="E155" s="57">
        <v>662185.25</v>
      </c>
      <c r="F155" s="57">
        <v>24494152.010000002</v>
      </c>
      <c r="G155" s="40">
        <v>25156337.260000002</v>
      </c>
      <c r="H155" s="40">
        <v>662185.25</v>
      </c>
      <c r="I155" s="40">
        <v>24494152.010000002</v>
      </c>
      <c r="J155" s="39">
        <v>0</v>
      </c>
    </row>
    <row r="156" spans="1:10" ht="30" x14ac:dyDescent="0.25">
      <c r="A156" s="55" t="s">
        <v>428</v>
      </c>
      <c r="B156" s="56">
        <v>1335000</v>
      </c>
      <c r="C156" s="56">
        <v>1335000</v>
      </c>
      <c r="D156" s="56">
        <v>1335000</v>
      </c>
      <c r="E156" s="56">
        <v>0</v>
      </c>
      <c r="F156" s="56">
        <v>1335000</v>
      </c>
      <c r="G156" s="44">
        <v>1335000</v>
      </c>
      <c r="H156" s="44">
        <v>0</v>
      </c>
      <c r="I156" s="44">
        <v>1335000</v>
      </c>
      <c r="J156" s="43">
        <v>0</v>
      </c>
    </row>
    <row r="157" spans="1:10" x14ac:dyDescent="0.25">
      <c r="A157" s="55" t="s">
        <v>286</v>
      </c>
      <c r="B157" s="56">
        <v>8425937.9499999993</v>
      </c>
      <c r="C157" s="56">
        <v>8425937.9499999993</v>
      </c>
      <c r="D157" s="56">
        <v>6308034.5199999996</v>
      </c>
      <c r="E157" s="56">
        <v>8472585.6199999992</v>
      </c>
      <c r="F157" s="56">
        <v>-2164551.1</v>
      </c>
      <c r="G157" s="44">
        <v>6308034.5199999996</v>
      </c>
      <c r="H157" s="44">
        <v>8472585.6199999992</v>
      </c>
      <c r="I157" s="44">
        <v>-2164551.1</v>
      </c>
      <c r="J157" s="43">
        <v>0</v>
      </c>
    </row>
    <row r="158" spans="1:10" ht="30" x14ac:dyDescent="0.25">
      <c r="A158" s="55" t="s">
        <v>285</v>
      </c>
      <c r="B158" s="56">
        <v>7148456.4699999997</v>
      </c>
      <c r="C158" s="56">
        <v>7148456.4699999997</v>
      </c>
      <c r="D158" s="56">
        <v>7148456.4699999997</v>
      </c>
      <c r="E158" s="56">
        <v>0</v>
      </c>
      <c r="F158" s="56">
        <v>7148456.4699999997</v>
      </c>
      <c r="G158" s="44">
        <v>7148456.4699999997</v>
      </c>
      <c r="H158" s="44">
        <v>0</v>
      </c>
      <c r="I158" s="44">
        <v>7148456.4699999997</v>
      </c>
      <c r="J158" s="43">
        <v>0</v>
      </c>
    </row>
    <row r="159" spans="1:10" ht="45" x14ac:dyDescent="0.25">
      <c r="A159" s="55" t="s">
        <v>284</v>
      </c>
      <c r="B159" s="56">
        <v>0</v>
      </c>
      <c r="C159" s="56">
        <v>0</v>
      </c>
      <c r="D159" s="56">
        <v>482416</v>
      </c>
      <c r="E159" s="56">
        <v>0</v>
      </c>
      <c r="F159" s="56">
        <v>482416</v>
      </c>
      <c r="G159" s="44">
        <v>482416</v>
      </c>
      <c r="H159" s="44">
        <v>0</v>
      </c>
      <c r="I159" s="44">
        <v>482416</v>
      </c>
      <c r="J159" s="43">
        <v>0</v>
      </c>
    </row>
    <row r="160" spans="1:10" ht="30" x14ac:dyDescent="0.25">
      <c r="A160" s="53" t="s">
        <v>283</v>
      </c>
      <c r="B160" s="57">
        <v>16909394.420000002</v>
      </c>
      <c r="C160" s="57">
        <v>16909394.420000002</v>
      </c>
      <c r="D160" s="57">
        <v>15273906.99</v>
      </c>
      <c r="E160" s="57">
        <v>8472585.6199999992</v>
      </c>
      <c r="F160" s="57">
        <v>6801321.3700000001</v>
      </c>
      <c r="G160" s="40">
        <v>15273906.99</v>
      </c>
      <c r="H160" s="40">
        <v>8472585.6199999992</v>
      </c>
      <c r="I160" s="40">
        <v>6801321.3700000001</v>
      </c>
      <c r="J160" s="39">
        <v>0</v>
      </c>
    </row>
    <row r="161" spans="1:10" ht="30" x14ac:dyDescent="0.25">
      <c r="A161" s="55" t="s">
        <v>282</v>
      </c>
      <c r="B161" s="56">
        <v>0</v>
      </c>
      <c r="C161" s="56">
        <v>0</v>
      </c>
      <c r="D161" s="56">
        <v>85741.51</v>
      </c>
      <c r="E161" s="56">
        <v>0</v>
      </c>
      <c r="F161" s="56">
        <v>85741.51</v>
      </c>
      <c r="G161" s="44">
        <v>85741.51</v>
      </c>
      <c r="H161" s="44">
        <v>0</v>
      </c>
      <c r="I161" s="44">
        <v>85741.51</v>
      </c>
      <c r="J161" s="43">
        <v>0</v>
      </c>
    </row>
    <row r="162" spans="1:10" ht="30" x14ac:dyDescent="0.25">
      <c r="A162" s="53" t="s">
        <v>281</v>
      </c>
      <c r="B162" s="57">
        <v>0</v>
      </c>
      <c r="C162" s="57">
        <v>0</v>
      </c>
      <c r="D162" s="57">
        <v>85741.51</v>
      </c>
      <c r="E162" s="57">
        <v>0</v>
      </c>
      <c r="F162" s="57">
        <v>85741.51</v>
      </c>
      <c r="G162" s="40">
        <v>85741.51</v>
      </c>
      <c r="H162" s="40">
        <v>0</v>
      </c>
      <c r="I162" s="40">
        <v>85741.51</v>
      </c>
      <c r="J162" s="39">
        <v>0</v>
      </c>
    </row>
    <row r="163" spans="1:10" ht="30" x14ac:dyDescent="0.25">
      <c r="A163" s="53" t="s">
        <v>280</v>
      </c>
      <c r="B163" s="57">
        <v>16909394.420000002</v>
      </c>
      <c r="C163" s="57">
        <v>16909394.420000002</v>
      </c>
      <c r="D163" s="57">
        <v>15359648.5</v>
      </c>
      <c r="E163" s="57">
        <v>8472585.6199999992</v>
      </c>
      <c r="F163" s="57">
        <v>6887062.8799999999</v>
      </c>
      <c r="G163" s="40">
        <v>15359648.5</v>
      </c>
      <c r="H163" s="40">
        <v>8472585.6199999992</v>
      </c>
      <c r="I163" s="40">
        <v>6887062.8799999999</v>
      </c>
      <c r="J163" s="39">
        <v>0</v>
      </c>
    </row>
    <row r="164" spans="1:10" x14ac:dyDescent="0.25">
      <c r="A164" s="55" t="s">
        <v>138</v>
      </c>
      <c r="B164" s="56">
        <v>0</v>
      </c>
      <c r="C164" s="56">
        <v>0</v>
      </c>
      <c r="D164" s="56">
        <v>9400</v>
      </c>
      <c r="E164" s="56">
        <v>0</v>
      </c>
      <c r="F164" s="56">
        <v>9400</v>
      </c>
      <c r="G164" s="44">
        <v>9400</v>
      </c>
      <c r="H164" s="44">
        <v>0</v>
      </c>
      <c r="I164" s="44">
        <v>9400</v>
      </c>
      <c r="J164" s="43">
        <v>0</v>
      </c>
    </row>
    <row r="165" spans="1:10" ht="30" x14ac:dyDescent="0.25">
      <c r="A165" s="53" t="s">
        <v>279</v>
      </c>
      <c r="B165" s="57">
        <v>0</v>
      </c>
      <c r="C165" s="57">
        <v>0</v>
      </c>
      <c r="D165" s="57">
        <v>9400</v>
      </c>
      <c r="E165" s="57">
        <v>0</v>
      </c>
      <c r="F165" s="57">
        <v>9400</v>
      </c>
      <c r="G165" s="40">
        <v>9400</v>
      </c>
      <c r="H165" s="40">
        <v>0</v>
      </c>
      <c r="I165" s="40">
        <v>9400</v>
      </c>
      <c r="J165" s="39">
        <v>0</v>
      </c>
    </row>
    <row r="166" spans="1:10" ht="30" x14ac:dyDescent="0.25">
      <c r="A166" s="53" t="s">
        <v>278</v>
      </c>
      <c r="B166" s="57">
        <v>0</v>
      </c>
      <c r="C166" s="57">
        <v>0</v>
      </c>
      <c r="D166" s="57">
        <v>9400</v>
      </c>
      <c r="E166" s="57">
        <v>0</v>
      </c>
      <c r="F166" s="57">
        <v>9400</v>
      </c>
      <c r="G166" s="40">
        <v>9400</v>
      </c>
      <c r="H166" s="40">
        <v>0</v>
      </c>
      <c r="I166" s="40">
        <v>9400</v>
      </c>
      <c r="J166" s="39">
        <v>0</v>
      </c>
    </row>
    <row r="167" spans="1:10" ht="30" x14ac:dyDescent="0.25">
      <c r="A167" s="55" t="s">
        <v>429</v>
      </c>
      <c r="B167" s="56">
        <v>0</v>
      </c>
      <c r="C167" s="56">
        <v>0</v>
      </c>
      <c r="D167" s="56">
        <v>5100</v>
      </c>
      <c r="E167" s="56">
        <v>0</v>
      </c>
      <c r="F167" s="56">
        <v>5100</v>
      </c>
      <c r="G167" s="44">
        <v>5100</v>
      </c>
      <c r="H167" s="44">
        <v>0</v>
      </c>
      <c r="I167" s="44">
        <v>5100</v>
      </c>
      <c r="J167" s="43">
        <v>0</v>
      </c>
    </row>
    <row r="168" spans="1:10" ht="30" x14ac:dyDescent="0.25">
      <c r="A168" s="55" t="s">
        <v>84</v>
      </c>
      <c r="B168" s="56">
        <v>125000</v>
      </c>
      <c r="C168" s="56">
        <v>125000</v>
      </c>
      <c r="D168" s="56">
        <v>231698.88</v>
      </c>
      <c r="E168" s="56">
        <v>0</v>
      </c>
      <c r="F168" s="56">
        <v>231698.88</v>
      </c>
      <c r="G168" s="44">
        <v>231698.88</v>
      </c>
      <c r="H168" s="44">
        <v>0</v>
      </c>
      <c r="I168" s="44">
        <v>231698.88</v>
      </c>
      <c r="J168" s="43">
        <v>0</v>
      </c>
    </row>
    <row r="169" spans="1:10" ht="30" x14ac:dyDescent="0.25">
      <c r="A169" s="53" t="s">
        <v>277</v>
      </c>
      <c r="B169" s="57">
        <v>125000</v>
      </c>
      <c r="C169" s="57">
        <v>125000</v>
      </c>
      <c r="D169" s="57">
        <v>236798.88</v>
      </c>
      <c r="E169" s="57">
        <v>0</v>
      </c>
      <c r="F169" s="57">
        <v>236798.88</v>
      </c>
      <c r="G169" s="40">
        <v>236798.88</v>
      </c>
      <c r="H169" s="40">
        <v>0</v>
      </c>
      <c r="I169" s="40">
        <v>236798.88</v>
      </c>
      <c r="J169" s="39">
        <v>0</v>
      </c>
    </row>
    <row r="170" spans="1:10" ht="30" x14ac:dyDescent="0.25">
      <c r="A170" s="53" t="s">
        <v>276</v>
      </c>
      <c r="B170" s="57">
        <v>125000</v>
      </c>
      <c r="C170" s="57">
        <v>125000</v>
      </c>
      <c r="D170" s="57">
        <v>236798.88</v>
      </c>
      <c r="E170" s="57">
        <v>0</v>
      </c>
      <c r="F170" s="57">
        <v>236798.88</v>
      </c>
      <c r="G170" s="40">
        <v>236798.88</v>
      </c>
      <c r="H170" s="40">
        <v>0</v>
      </c>
      <c r="I170" s="40">
        <v>236798.88</v>
      </c>
      <c r="J170" s="39">
        <v>0</v>
      </c>
    </row>
    <row r="171" spans="1:10" ht="30" x14ac:dyDescent="0.25">
      <c r="A171" s="55" t="s">
        <v>86</v>
      </c>
      <c r="B171" s="56">
        <v>0</v>
      </c>
      <c r="C171" s="56">
        <v>0</v>
      </c>
      <c r="D171" s="56">
        <v>30488</v>
      </c>
      <c r="E171" s="56">
        <v>0</v>
      </c>
      <c r="F171" s="56">
        <v>30488</v>
      </c>
      <c r="G171" s="44">
        <v>30488</v>
      </c>
      <c r="H171" s="44">
        <v>0</v>
      </c>
      <c r="I171" s="44">
        <v>30488</v>
      </c>
      <c r="J171" s="43">
        <v>0</v>
      </c>
    </row>
    <row r="172" spans="1:10" ht="30" x14ac:dyDescent="0.25">
      <c r="A172" s="53" t="s">
        <v>275</v>
      </c>
      <c r="B172" s="57">
        <v>0</v>
      </c>
      <c r="C172" s="57">
        <v>0</v>
      </c>
      <c r="D172" s="57">
        <v>30488</v>
      </c>
      <c r="E172" s="57">
        <v>0</v>
      </c>
      <c r="F172" s="57">
        <v>30488</v>
      </c>
      <c r="G172" s="40">
        <v>30488</v>
      </c>
      <c r="H172" s="40">
        <v>0</v>
      </c>
      <c r="I172" s="40">
        <v>30488</v>
      </c>
      <c r="J172" s="39">
        <v>0</v>
      </c>
    </row>
    <row r="173" spans="1:10" x14ac:dyDescent="0.25">
      <c r="A173" s="55" t="s">
        <v>90</v>
      </c>
      <c r="B173" s="56">
        <v>350000</v>
      </c>
      <c r="C173" s="56">
        <v>350000</v>
      </c>
      <c r="D173" s="56">
        <v>346076.49</v>
      </c>
      <c r="E173" s="56">
        <v>17880.36</v>
      </c>
      <c r="F173" s="56">
        <v>328196.13</v>
      </c>
      <c r="G173" s="44">
        <v>346076.49</v>
      </c>
      <c r="H173" s="44">
        <v>17880.36</v>
      </c>
      <c r="I173" s="44">
        <v>328196.13</v>
      </c>
      <c r="J173" s="43">
        <v>0</v>
      </c>
    </row>
    <row r="174" spans="1:10" x14ac:dyDescent="0.25">
      <c r="A174" s="53" t="s">
        <v>274</v>
      </c>
      <c r="B174" s="57">
        <v>350000</v>
      </c>
      <c r="C174" s="57">
        <v>350000</v>
      </c>
      <c r="D174" s="57">
        <v>346076.49</v>
      </c>
      <c r="E174" s="57">
        <v>17880.36</v>
      </c>
      <c r="F174" s="57">
        <v>328196.13</v>
      </c>
      <c r="G174" s="40">
        <v>346076.49</v>
      </c>
      <c r="H174" s="40">
        <v>17880.36</v>
      </c>
      <c r="I174" s="40">
        <v>328196.13</v>
      </c>
      <c r="J174" s="39">
        <v>0</v>
      </c>
    </row>
    <row r="175" spans="1:10" ht="30" x14ac:dyDescent="0.25">
      <c r="A175" s="53" t="s">
        <v>273</v>
      </c>
      <c r="B175" s="57">
        <v>350000</v>
      </c>
      <c r="C175" s="57">
        <v>350000</v>
      </c>
      <c r="D175" s="57">
        <v>376564.49</v>
      </c>
      <c r="E175" s="57">
        <v>17880.36</v>
      </c>
      <c r="F175" s="57">
        <v>358684.13</v>
      </c>
      <c r="G175" s="40">
        <v>376564.49</v>
      </c>
      <c r="H175" s="40">
        <v>17880.36</v>
      </c>
      <c r="I175" s="40">
        <v>358684.13</v>
      </c>
      <c r="J175" s="39">
        <v>0</v>
      </c>
    </row>
    <row r="176" spans="1:10" ht="30" x14ac:dyDescent="0.25">
      <c r="A176" s="55" t="s">
        <v>430</v>
      </c>
      <c r="B176" s="56">
        <v>0</v>
      </c>
      <c r="C176" s="56">
        <v>0</v>
      </c>
      <c r="D176" s="56">
        <v>7912000</v>
      </c>
      <c r="E176" s="56">
        <v>0</v>
      </c>
      <c r="F176" s="56">
        <v>7912000</v>
      </c>
      <c r="G176" s="44">
        <v>7912000</v>
      </c>
      <c r="H176" s="44">
        <v>0</v>
      </c>
      <c r="I176" s="44">
        <v>7912000</v>
      </c>
      <c r="J176" s="43">
        <v>0</v>
      </c>
    </row>
    <row r="177" spans="1:10" ht="30" x14ac:dyDescent="0.25">
      <c r="A177" s="53" t="s">
        <v>431</v>
      </c>
      <c r="B177" s="57">
        <v>0</v>
      </c>
      <c r="C177" s="57">
        <v>0</v>
      </c>
      <c r="D177" s="57">
        <v>7912000</v>
      </c>
      <c r="E177" s="57">
        <v>0</v>
      </c>
      <c r="F177" s="57">
        <v>7912000</v>
      </c>
      <c r="G177" s="40">
        <v>7912000</v>
      </c>
      <c r="H177" s="40">
        <v>0</v>
      </c>
      <c r="I177" s="40">
        <v>7912000</v>
      </c>
      <c r="J177" s="39">
        <v>0</v>
      </c>
    </row>
    <row r="178" spans="1:10" ht="30" x14ac:dyDescent="0.25">
      <c r="A178" s="55" t="s">
        <v>93</v>
      </c>
      <c r="B178" s="56">
        <v>2000000</v>
      </c>
      <c r="C178" s="56">
        <v>2025000</v>
      </c>
      <c r="D178" s="56">
        <v>5912259.7599999998</v>
      </c>
      <c r="E178" s="56">
        <v>0</v>
      </c>
      <c r="F178" s="56">
        <v>5912259.7599999998</v>
      </c>
      <c r="G178" s="44">
        <v>5912259.7599999998</v>
      </c>
      <c r="H178" s="44">
        <v>0</v>
      </c>
      <c r="I178" s="44">
        <v>5912259.7599999998</v>
      </c>
      <c r="J178" s="43">
        <v>0</v>
      </c>
    </row>
    <row r="179" spans="1:10" x14ac:dyDescent="0.25">
      <c r="A179" s="55" t="s">
        <v>95</v>
      </c>
      <c r="B179" s="56">
        <v>16000000</v>
      </c>
      <c r="C179" s="56">
        <v>16000000</v>
      </c>
      <c r="D179" s="56">
        <v>18084172.609999999</v>
      </c>
      <c r="E179" s="56">
        <v>222594.75</v>
      </c>
      <c r="F179" s="56">
        <v>17861577.859999999</v>
      </c>
      <c r="G179" s="44">
        <v>18084172.609999999</v>
      </c>
      <c r="H179" s="44">
        <v>222594.75</v>
      </c>
      <c r="I179" s="44">
        <v>17861577.859999999</v>
      </c>
      <c r="J179" s="43">
        <v>0</v>
      </c>
    </row>
    <row r="180" spans="1:10" ht="30" x14ac:dyDescent="0.25">
      <c r="A180" s="53" t="s">
        <v>272</v>
      </c>
      <c r="B180" s="57">
        <v>18000000</v>
      </c>
      <c r="C180" s="57">
        <v>18025000</v>
      </c>
      <c r="D180" s="57">
        <v>23996432.370000001</v>
      </c>
      <c r="E180" s="57">
        <v>222594.75</v>
      </c>
      <c r="F180" s="57">
        <v>23773837.620000001</v>
      </c>
      <c r="G180" s="40">
        <v>23996432.370000001</v>
      </c>
      <c r="H180" s="40">
        <v>222594.75</v>
      </c>
      <c r="I180" s="40">
        <v>23773837.620000001</v>
      </c>
      <c r="J180" s="39">
        <v>0</v>
      </c>
    </row>
    <row r="181" spans="1:10" x14ac:dyDescent="0.25">
      <c r="A181" s="55" t="s">
        <v>97</v>
      </c>
      <c r="B181" s="56">
        <v>1400000</v>
      </c>
      <c r="C181" s="56">
        <v>1400000</v>
      </c>
      <c r="D181" s="56">
        <v>1071229.2</v>
      </c>
      <c r="E181" s="56">
        <v>0</v>
      </c>
      <c r="F181" s="56">
        <v>1071229.2</v>
      </c>
      <c r="G181" s="44">
        <v>1071229.2</v>
      </c>
      <c r="H181" s="44">
        <v>0</v>
      </c>
      <c r="I181" s="44">
        <v>1071229.2</v>
      </c>
      <c r="J181" s="43">
        <v>0</v>
      </c>
    </row>
    <row r="182" spans="1:10" ht="30" x14ac:dyDescent="0.25">
      <c r="A182" s="53" t="s">
        <v>271</v>
      </c>
      <c r="B182" s="57">
        <v>1400000</v>
      </c>
      <c r="C182" s="57">
        <v>1400000</v>
      </c>
      <c r="D182" s="57">
        <v>1071229.2</v>
      </c>
      <c r="E182" s="57">
        <v>0</v>
      </c>
      <c r="F182" s="57">
        <v>1071229.2</v>
      </c>
      <c r="G182" s="40">
        <v>1071229.2</v>
      </c>
      <c r="H182" s="40">
        <v>0</v>
      </c>
      <c r="I182" s="40">
        <v>1071229.2</v>
      </c>
      <c r="J182" s="39">
        <v>0</v>
      </c>
    </row>
    <row r="183" spans="1:10" ht="30" x14ac:dyDescent="0.25">
      <c r="A183" s="53" t="s">
        <v>270</v>
      </c>
      <c r="B183" s="57">
        <v>19400000</v>
      </c>
      <c r="C183" s="57">
        <v>19425000</v>
      </c>
      <c r="D183" s="57">
        <v>32979661.57</v>
      </c>
      <c r="E183" s="57">
        <v>222594.75</v>
      </c>
      <c r="F183" s="57">
        <v>32757066.82</v>
      </c>
      <c r="G183" s="40">
        <v>32979661.57</v>
      </c>
      <c r="H183" s="40">
        <v>222594.75</v>
      </c>
      <c r="I183" s="40">
        <v>32757066.82</v>
      </c>
      <c r="J183" s="39">
        <v>0</v>
      </c>
    </row>
    <row r="184" spans="1:10" x14ac:dyDescent="0.25">
      <c r="A184" s="63" t="s">
        <v>269</v>
      </c>
      <c r="B184" s="64">
        <v>60032347.420000002</v>
      </c>
      <c r="C184" s="64">
        <v>60057347.420000002</v>
      </c>
      <c r="D184" s="64">
        <v>85228168.670000002</v>
      </c>
      <c r="E184" s="64">
        <v>9765074.1199999992</v>
      </c>
      <c r="F184" s="64">
        <v>75463094.549999997</v>
      </c>
      <c r="G184" s="40">
        <v>83864901.120000005</v>
      </c>
      <c r="H184" s="40">
        <v>9765074.1199999992</v>
      </c>
      <c r="I184" s="40">
        <v>74099827</v>
      </c>
      <c r="J184" s="39">
        <v>1363267.55</v>
      </c>
    </row>
    <row r="185" spans="1:10" x14ac:dyDescent="0.25">
      <c r="A185" s="55" t="s">
        <v>268</v>
      </c>
      <c r="B185" s="56">
        <v>68958.53</v>
      </c>
      <c r="C185" s="56">
        <v>68958.53</v>
      </c>
      <c r="D185" s="56">
        <v>15750</v>
      </c>
      <c r="E185" s="56">
        <v>0</v>
      </c>
      <c r="F185" s="56">
        <v>15750</v>
      </c>
      <c r="G185" s="44">
        <v>15750</v>
      </c>
      <c r="H185" s="44">
        <v>0</v>
      </c>
      <c r="I185" s="44">
        <v>15750</v>
      </c>
      <c r="J185" s="43">
        <v>0</v>
      </c>
    </row>
    <row r="186" spans="1:10" x14ac:dyDescent="0.25">
      <c r="A186" s="55" t="s">
        <v>267</v>
      </c>
      <c r="B186" s="56">
        <v>70723.649999999994</v>
      </c>
      <c r="C186" s="56">
        <v>70723.649999999994</v>
      </c>
      <c r="D186" s="56">
        <v>36350</v>
      </c>
      <c r="E186" s="56">
        <v>0</v>
      </c>
      <c r="F186" s="56">
        <v>36350</v>
      </c>
      <c r="G186" s="44">
        <v>36350</v>
      </c>
      <c r="H186" s="44">
        <v>0</v>
      </c>
      <c r="I186" s="44">
        <v>36350</v>
      </c>
      <c r="J186" s="43">
        <v>0</v>
      </c>
    </row>
    <row r="187" spans="1:10" x14ac:dyDescent="0.25">
      <c r="A187" s="53" t="s">
        <v>266</v>
      </c>
      <c r="B187" s="57">
        <v>139682.18</v>
      </c>
      <c r="C187" s="57">
        <v>139682.18</v>
      </c>
      <c r="D187" s="57">
        <v>52100</v>
      </c>
      <c r="E187" s="57">
        <v>0</v>
      </c>
      <c r="F187" s="57">
        <v>52100</v>
      </c>
      <c r="G187" s="40">
        <v>52100</v>
      </c>
      <c r="H187" s="40">
        <v>0</v>
      </c>
      <c r="I187" s="40">
        <v>52100</v>
      </c>
      <c r="J187" s="39">
        <v>0</v>
      </c>
    </row>
    <row r="188" spans="1:10" ht="30" x14ac:dyDescent="0.25">
      <c r="A188" s="53" t="s">
        <v>265</v>
      </c>
      <c r="B188" s="57">
        <v>139682.18</v>
      </c>
      <c r="C188" s="57">
        <v>139682.18</v>
      </c>
      <c r="D188" s="57">
        <v>52100</v>
      </c>
      <c r="E188" s="57">
        <v>0</v>
      </c>
      <c r="F188" s="57">
        <v>52100</v>
      </c>
      <c r="G188" s="40">
        <v>52100</v>
      </c>
      <c r="H188" s="40">
        <v>0</v>
      </c>
      <c r="I188" s="40">
        <v>52100</v>
      </c>
      <c r="J188" s="39">
        <v>0</v>
      </c>
    </row>
    <row r="189" spans="1:10" ht="30" x14ac:dyDescent="0.25">
      <c r="A189" s="55" t="s">
        <v>98</v>
      </c>
      <c r="B189" s="56">
        <v>22659.14</v>
      </c>
      <c r="C189" s="56">
        <v>22659.14</v>
      </c>
      <c r="D189" s="56">
        <v>0</v>
      </c>
      <c r="E189" s="56">
        <v>0</v>
      </c>
      <c r="F189" s="56">
        <v>0</v>
      </c>
      <c r="G189" s="44">
        <v>0</v>
      </c>
      <c r="H189" s="44">
        <v>0</v>
      </c>
      <c r="I189" s="44">
        <v>0</v>
      </c>
      <c r="J189" s="43">
        <v>0</v>
      </c>
    </row>
    <row r="190" spans="1:10" ht="30" x14ac:dyDescent="0.25">
      <c r="A190" s="53" t="s">
        <v>264</v>
      </c>
      <c r="B190" s="57">
        <v>22659.14</v>
      </c>
      <c r="C190" s="57">
        <v>22659.14</v>
      </c>
      <c r="D190" s="57">
        <v>0</v>
      </c>
      <c r="E190" s="57">
        <v>0</v>
      </c>
      <c r="F190" s="57">
        <v>0</v>
      </c>
      <c r="G190" s="40">
        <v>0</v>
      </c>
      <c r="H190" s="40">
        <v>0</v>
      </c>
      <c r="I190" s="40">
        <v>0</v>
      </c>
      <c r="J190" s="39">
        <v>0</v>
      </c>
    </row>
    <row r="191" spans="1:10" x14ac:dyDescent="0.25">
      <c r="A191" s="53" t="s">
        <v>263</v>
      </c>
      <c r="B191" s="57">
        <v>22659.14</v>
      </c>
      <c r="C191" s="57">
        <v>22659.14</v>
      </c>
      <c r="D191" s="57">
        <v>0</v>
      </c>
      <c r="E191" s="57">
        <v>0</v>
      </c>
      <c r="F191" s="57">
        <v>0</v>
      </c>
      <c r="G191" s="40">
        <v>0</v>
      </c>
      <c r="H191" s="40">
        <v>0</v>
      </c>
      <c r="I191" s="40">
        <v>0</v>
      </c>
      <c r="J191" s="39">
        <v>0</v>
      </c>
    </row>
    <row r="192" spans="1:10" x14ac:dyDescent="0.25">
      <c r="A192" s="55" t="s">
        <v>262</v>
      </c>
      <c r="B192" s="56">
        <v>4801548.95</v>
      </c>
      <c r="C192" s="56">
        <v>4801548.95</v>
      </c>
      <c r="D192" s="56">
        <v>0</v>
      </c>
      <c r="E192" s="56">
        <v>0</v>
      </c>
      <c r="F192" s="56">
        <v>0</v>
      </c>
      <c r="G192" s="44">
        <v>0</v>
      </c>
      <c r="H192" s="44">
        <v>0</v>
      </c>
      <c r="I192" s="44">
        <v>0</v>
      </c>
      <c r="J192" s="43">
        <v>0</v>
      </c>
    </row>
    <row r="193" spans="1:10" x14ac:dyDescent="0.25">
      <c r="A193" s="55" t="s">
        <v>261</v>
      </c>
      <c r="B193" s="56">
        <v>19761744.190000001</v>
      </c>
      <c r="C193" s="56">
        <v>33570089.979999997</v>
      </c>
      <c r="D193" s="56">
        <v>0</v>
      </c>
      <c r="E193" s="56">
        <v>0</v>
      </c>
      <c r="F193" s="56">
        <v>0</v>
      </c>
      <c r="G193" s="44">
        <v>0</v>
      </c>
      <c r="H193" s="44">
        <v>0</v>
      </c>
      <c r="I193" s="44">
        <v>0</v>
      </c>
      <c r="J193" s="43">
        <v>0</v>
      </c>
    </row>
    <row r="194" spans="1:10" x14ac:dyDescent="0.25">
      <c r="A194" s="53" t="s">
        <v>260</v>
      </c>
      <c r="B194" s="57">
        <v>24563293.140000001</v>
      </c>
      <c r="C194" s="57">
        <v>38371638.93</v>
      </c>
      <c r="D194" s="57">
        <v>0</v>
      </c>
      <c r="E194" s="57">
        <v>0</v>
      </c>
      <c r="F194" s="57">
        <v>0</v>
      </c>
      <c r="G194" s="40">
        <v>0</v>
      </c>
      <c r="H194" s="40">
        <v>0</v>
      </c>
      <c r="I194" s="40">
        <v>0</v>
      </c>
      <c r="J194" s="39">
        <v>0</v>
      </c>
    </row>
    <row r="195" spans="1:10" x14ac:dyDescent="0.25">
      <c r="A195" s="53" t="s">
        <v>259</v>
      </c>
      <c r="B195" s="57">
        <v>24563293.140000001</v>
      </c>
      <c r="C195" s="57">
        <v>38371638.93</v>
      </c>
      <c r="D195" s="57">
        <v>0</v>
      </c>
      <c r="E195" s="57">
        <v>0</v>
      </c>
      <c r="F195" s="57">
        <v>0</v>
      </c>
      <c r="G195" s="40">
        <v>0</v>
      </c>
      <c r="H195" s="40">
        <v>0</v>
      </c>
      <c r="I195" s="40">
        <v>0</v>
      </c>
      <c r="J195" s="39">
        <v>0</v>
      </c>
    </row>
    <row r="196" spans="1:10" x14ac:dyDescent="0.25">
      <c r="A196" s="63" t="s">
        <v>258</v>
      </c>
      <c r="B196" s="64">
        <v>24725634.460000001</v>
      </c>
      <c r="C196" s="64">
        <v>38533980.25</v>
      </c>
      <c r="D196" s="64">
        <v>52100</v>
      </c>
      <c r="E196" s="64">
        <v>0</v>
      </c>
      <c r="F196" s="64">
        <v>52100</v>
      </c>
      <c r="G196" s="40">
        <v>52100</v>
      </c>
      <c r="H196" s="40">
        <v>0</v>
      </c>
      <c r="I196" s="40">
        <v>52100</v>
      </c>
      <c r="J196" s="39">
        <v>0</v>
      </c>
    </row>
    <row r="197" spans="1:10" ht="30" x14ac:dyDescent="0.25">
      <c r="A197" s="55" t="s">
        <v>256</v>
      </c>
      <c r="B197" s="56">
        <v>0</v>
      </c>
      <c r="C197" s="56">
        <v>0</v>
      </c>
      <c r="D197" s="56">
        <v>293478.01</v>
      </c>
      <c r="E197" s="56">
        <v>45771.94</v>
      </c>
      <c r="F197" s="56">
        <v>247706.07</v>
      </c>
      <c r="G197" s="44">
        <v>293478.01</v>
      </c>
      <c r="H197" s="44">
        <v>45771.94</v>
      </c>
      <c r="I197" s="44">
        <v>247706.07</v>
      </c>
      <c r="J197" s="43">
        <v>0</v>
      </c>
    </row>
    <row r="198" spans="1:10" x14ac:dyDescent="0.25">
      <c r="A198" s="53" t="s">
        <v>255</v>
      </c>
      <c r="B198" s="57">
        <v>0</v>
      </c>
      <c r="C198" s="57">
        <v>0</v>
      </c>
      <c r="D198" s="57">
        <v>293478.01</v>
      </c>
      <c r="E198" s="57">
        <v>45771.94</v>
      </c>
      <c r="F198" s="57">
        <v>247706.07</v>
      </c>
      <c r="G198" s="40">
        <v>293478.01</v>
      </c>
      <c r="H198" s="40">
        <v>45771.94</v>
      </c>
      <c r="I198" s="40">
        <v>247706.07</v>
      </c>
      <c r="J198" s="39">
        <v>0</v>
      </c>
    </row>
    <row r="199" spans="1:10" x14ac:dyDescent="0.25">
      <c r="A199" s="53" t="s">
        <v>254</v>
      </c>
      <c r="B199" s="57">
        <v>0</v>
      </c>
      <c r="C199" s="57">
        <v>0</v>
      </c>
      <c r="D199" s="57">
        <v>293478.01</v>
      </c>
      <c r="E199" s="57">
        <v>45771.94</v>
      </c>
      <c r="F199" s="57">
        <v>247706.07</v>
      </c>
      <c r="G199" s="40">
        <v>293478.01</v>
      </c>
      <c r="H199" s="40">
        <v>45771.94</v>
      </c>
      <c r="I199" s="40">
        <v>247706.07</v>
      </c>
      <c r="J199" s="39">
        <v>0</v>
      </c>
    </row>
    <row r="200" spans="1:10" x14ac:dyDescent="0.25">
      <c r="A200" s="63" t="s">
        <v>253</v>
      </c>
      <c r="B200" s="64">
        <v>0</v>
      </c>
      <c r="C200" s="64">
        <v>0</v>
      </c>
      <c r="D200" s="64">
        <v>293478.01</v>
      </c>
      <c r="E200" s="64">
        <v>45771.94</v>
      </c>
      <c r="F200" s="64">
        <v>247706.07</v>
      </c>
      <c r="G200" s="40">
        <v>293478.01</v>
      </c>
      <c r="H200" s="40">
        <v>45771.94</v>
      </c>
      <c r="I200" s="40">
        <v>247706.07</v>
      </c>
      <c r="J200" s="39">
        <v>0</v>
      </c>
    </row>
    <row r="201" spans="1:10" x14ac:dyDescent="0.25">
      <c r="A201" s="53" t="s">
        <v>252</v>
      </c>
      <c r="B201" s="57">
        <v>406250619.81999999</v>
      </c>
      <c r="C201" s="57">
        <v>421331125.94999999</v>
      </c>
      <c r="D201" s="57">
        <v>425771354.37</v>
      </c>
      <c r="E201" s="57">
        <v>22966356.43</v>
      </c>
      <c r="F201" s="64">
        <v>402804997.94</v>
      </c>
      <c r="G201" s="40">
        <v>378951524.10000002</v>
      </c>
      <c r="H201" s="40">
        <v>11533434.529999999</v>
      </c>
      <c r="I201" s="40">
        <v>367418089.56999999</v>
      </c>
      <c r="J201" s="39">
        <v>35386908.369999997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EA786-14FC-48E7-84AA-7A76483520E4}">
  <dimension ref="A1:L196"/>
  <sheetViews>
    <sheetView showGridLines="0" topLeftCell="A147" workbookViewId="0">
      <selection activeCell="F63" sqref="F63"/>
    </sheetView>
  </sheetViews>
  <sheetFormatPr baseColWidth="10" defaultColWidth="8.85546875" defaultRowHeight="15.75" x14ac:dyDescent="0.25"/>
  <cols>
    <col min="1" max="1" width="59.5703125" style="38" customWidth="1"/>
    <col min="2" max="4" width="11.85546875" style="37" hidden="1" customWidth="1"/>
    <col min="5" max="5" width="11" style="37" hidden="1" customWidth="1"/>
    <col min="6" max="6" width="15.42578125" style="38" customWidth="1"/>
    <col min="7" max="7" width="11.85546875" style="37" hidden="1" customWidth="1"/>
    <col min="8" max="8" width="10.140625" style="37" hidden="1" customWidth="1"/>
    <col min="9" max="9" width="11.85546875" style="37" hidden="1" customWidth="1"/>
    <col min="10" max="10" width="11.140625" style="37" hidden="1" customWidth="1"/>
    <col min="11" max="11" width="1" style="37" customWidth="1"/>
    <col min="12" max="12" width="10" style="37" bestFit="1" customWidth="1"/>
    <col min="13" max="16384" width="8.85546875" style="37"/>
  </cols>
  <sheetData>
    <row r="1" spans="1:10" ht="15" x14ac:dyDescent="0.25">
      <c r="A1" s="77" t="s">
        <v>404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x14ac:dyDescent="0.25">
      <c r="A2" s="50"/>
    </row>
    <row r="3" spans="1:10" x14ac:dyDescent="0.25">
      <c r="A3" s="50"/>
    </row>
    <row r="4" spans="1:10" ht="31.5" x14ac:dyDescent="0.25">
      <c r="A4" s="49" t="s">
        <v>403</v>
      </c>
      <c r="B4" s="48" t="s">
        <v>402</v>
      </c>
      <c r="C4" s="48" t="s">
        <v>401</v>
      </c>
      <c r="D4" s="48" t="s">
        <v>400</v>
      </c>
      <c r="E4" s="48" t="s">
        <v>399</v>
      </c>
      <c r="F4" s="42" t="s">
        <v>398</v>
      </c>
      <c r="G4" s="48" t="s">
        <v>397</v>
      </c>
      <c r="H4" s="48" t="s">
        <v>396</v>
      </c>
      <c r="I4" s="48" t="s">
        <v>395</v>
      </c>
      <c r="J4" s="47" t="s">
        <v>394</v>
      </c>
    </row>
    <row r="5" spans="1:10" x14ac:dyDescent="0.25">
      <c r="A5" s="46" t="s">
        <v>0</v>
      </c>
      <c r="B5" s="44">
        <v>50889906.789999999</v>
      </c>
      <c r="C5" s="44">
        <v>50889906.789999999</v>
      </c>
      <c r="D5" s="44">
        <v>50923961.270000003</v>
      </c>
      <c r="E5" s="44">
        <v>10084429.039999999</v>
      </c>
      <c r="F5" s="45">
        <v>40839532.229999997</v>
      </c>
      <c r="G5" s="44">
        <v>36386783.32</v>
      </c>
      <c r="H5" s="44">
        <v>1832568.55</v>
      </c>
      <c r="I5" s="44">
        <v>34554214.770000003</v>
      </c>
      <c r="J5" s="43">
        <v>6285317.46</v>
      </c>
    </row>
    <row r="6" spans="1:10" x14ac:dyDescent="0.25">
      <c r="A6" s="46" t="s">
        <v>1</v>
      </c>
      <c r="B6" s="44">
        <v>758716</v>
      </c>
      <c r="C6" s="44">
        <v>758716</v>
      </c>
      <c r="D6" s="44">
        <v>833517.31</v>
      </c>
      <c r="E6" s="44">
        <v>14657.88</v>
      </c>
      <c r="F6" s="45">
        <v>818859.43</v>
      </c>
      <c r="G6" s="44">
        <v>797269.78</v>
      </c>
      <c r="H6" s="44">
        <v>14657.88</v>
      </c>
      <c r="I6" s="44">
        <v>782611.9</v>
      </c>
      <c r="J6" s="43">
        <v>36247.53</v>
      </c>
    </row>
    <row r="7" spans="1:10" x14ac:dyDescent="0.25">
      <c r="A7" s="46" t="s">
        <v>2</v>
      </c>
      <c r="B7" s="44">
        <v>0</v>
      </c>
      <c r="C7" s="44">
        <v>0</v>
      </c>
      <c r="D7" s="44">
        <v>16107</v>
      </c>
      <c r="E7" s="44">
        <v>0</v>
      </c>
      <c r="F7" s="45">
        <v>16107</v>
      </c>
      <c r="G7" s="44">
        <v>6591</v>
      </c>
      <c r="H7" s="44">
        <v>0</v>
      </c>
      <c r="I7" s="44">
        <v>6591</v>
      </c>
      <c r="J7" s="43">
        <v>9516</v>
      </c>
    </row>
    <row r="8" spans="1:10" x14ac:dyDescent="0.25">
      <c r="A8" s="46" t="s">
        <v>3</v>
      </c>
      <c r="B8" s="44">
        <v>235000</v>
      </c>
      <c r="C8" s="44">
        <v>235000</v>
      </c>
      <c r="D8" s="44">
        <v>224324.12</v>
      </c>
      <c r="E8" s="44">
        <v>0</v>
      </c>
      <c r="F8" s="45">
        <v>224324.12</v>
      </c>
      <c r="G8" s="44">
        <v>224324.12</v>
      </c>
      <c r="H8" s="44">
        <v>0</v>
      </c>
      <c r="I8" s="44">
        <v>224324.12</v>
      </c>
      <c r="J8" s="43">
        <v>0</v>
      </c>
    </row>
    <row r="9" spans="1:10" x14ac:dyDescent="0.25">
      <c r="A9" s="46" t="s">
        <v>393</v>
      </c>
      <c r="B9" s="44">
        <v>1050000</v>
      </c>
      <c r="C9" s="44">
        <v>1050000</v>
      </c>
      <c r="D9" s="44">
        <v>979173.64</v>
      </c>
      <c r="E9" s="44">
        <v>4383.8500000000004</v>
      </c>
      <c r="F9" s="45">
        <v>974789.79</v>
      </c>
      <c r="G9" s="44">
        <v>909085.64</v>
      </c>
      <c r="H9" s="44">
        <v>0</v>
      </c>
      <c r="I9" s="44">
        <v>909085.64</v>
      </c>
      <c r="J9" s="43">
        <v>65704.149999999994</v>
      </c>
    </row>
    <row r="10" spans="1:10" x14ac:dyDescent="0.25">
      <c r="A10" s="46" t="s">
        <v>392</v>
      </c>
      <c r="B10" s="44">
        <v>300000</v>
      </c>
      <c r="C10" s="44">
        <v>300000</v>
      </c>
      <c r="D10" s="44">
        <v>161263.46</v>
      </c>
      <c r="E10" s="44">
        <v>93.05</v>
      </c>
      <c r="F10" s="45">
        <v>161170.41</v>
      </c>
      <c r="G10" s="44">
        <v>114677.46</v>
      </c>
      <c r="H10" s="44">
        <v>0</v>
      </c>
      <c r="I10" s="44">
        <v>114677.46</v>
      </c>
      <c r="J10" s="43">
        <v>46492.95</v>
      </c>
    </row>
    <row r="11" spans="1:10" x14ac:dyDescent="0.25">
      <c r="A11" s="46" t="s">
        <v>391</v>
      </c>
      <c r="B11" s="44">
        <v>11376898.4</v>
      </c>
      <c r="C11" s="44">
        <v>11376898.4</v>
      </c>
      <c r="D11" s="44">
        <v>8896233.5899999999</v>
      </c>
      <c r="E11" s="44">
        <v>1375406.35</v>
      </c>
      <c r="F11" s="45">
        <v>7520827.2400000002</v>
      </c>
      <c r="G11" s="44">
        <v>5555340.0700000003</v>
      </c>
      <c r="H11" s="44">
        <v>14920.58</v>
      </c>
      <c r="I11" s="44">
        <v>5540419.4900000002</v>
      </c>
      <c r="J11" s="43">
        <v>1980407.75</v>
      </c>
    </row>
    <row r="12" spans="1:10" x14ac:dyDescent="0.25">
      <c r="A12" s="46" t="s">
        <v>199</v>
      </c>
      <c r="B12" s="44">
        <v>185000</v>
      </c>
      <c r="C12" s="44">
        <v>185000</v>
      </c>
      <c r="D12" s="44">
        <v>189904.19</v>
      </c>
      <c r="E12" s="44">
        <v>140</v>
      </c>
      <c r="F12" s="45">
        <v>189764.19</v>
      </c>
      <c r="G12" s="44">
        <v>182789.5</v>
      </c>
      <c r="H12" s="44">
        <v>140</v>
      </c>
      <c r="I12" s="44">
        <v>182649.5</v>
      </c>
      <c r="J12" s="43">
        <v>7114.69</v>
      </c>
    </row>
    <row r="13" spans="1:10" ht="31.5" x14ac:dyDescent="0.25">
      <c r="A13" s="46" t="s">
        <v>390</v>
      </c>
      <c r="B13" s="44">
        <v>0</v>
      </c>
      <c r="C13" s="44">
        <v>0</v>
      </c>
      <c r="D13" s="44">
        <v>6074.57</v>
      </c>
      <c r="E13" s="44">
        <v>0</v>
      </c>
      <c r="F13" s="45">
        <v>6074.57</v>
      </c>
      <c r="G13" s="44">
        <v>6074.57</v>
      </c>
      <c r="H13" s="44">
        <v>0</v>
      </c>
      <c r="I13" s="44">
        <v>6074.57</v>
      </c>
      <c r="J13" s="43">
        <v>0</v>
      </c>
    </row>
    <row r="14" spans="1:10" ht="31.5" x14ac:dyDescent="0.25">
      <c r="A14" s="42" t="s">
        <v>389</v>
      </c>
      <c r="B14" s="40">
        <v>64795521.189999998</v>
      </c>
      <c r="C14" s="40">
        <v>64795521.189999998</v>
      </c>
      <c r="D14" s="40">
        <v>62230559.149999999</v>
      </c>
      <c r="E14" s="40">
        <v>11479110.17</v>
      </c>
      <c r="F14" s="41">
        <v>50751448.979999997</v>
      </c>
      <c r="G14" s="40">
        <v>44182935.460000001</v>
      </c>
      <c r="H14" s="40">
        <v>1862287.01</v>
      </c>
      <c r="I14" s="40">
        <v>42320648.450000003</v>
      </c>
      <c r="J14" s="39">
        <v>8430800.5299999993</v>
      </c>
    </row>
    <row r="15" spans="1:10" x14ac:dyDescent="0.25">
      <c r="A15" s="46" t="s">
        <v>388</v>
      </c>
      <c r="B15" s="44">
        <v>10000</v>
      </c>
      <c r="C15" s="44">
        <v>10000</v>
      </c>
      <c r="D15" s="44">
        <v>5766.77</v>
      </c>
      <c r="E15" s="44">
        <v>0</v>
      </c>
      <c r="F15" s="45">
        <v>5766.77</v>
      </c>
      <c r="G15" s="44">
        <v>5466.77</v>
      </c>
      <c r="H15" s="44">
        <v>0</v>
      </c>
      <c r="I15" s="44">
        <v>5466.77</v>
      </c>
      <c r="J15" s="43">
        <v>300</v>
      </c>
    </row>
    <row r="16" spans="1:10" x14ac:dyDescent="0.25">
      <c r="A16" s="46" t="s">
        <v>9</v>
      </c>
      <c r="B16" s="44">
        <v>276000</v>
      </c>
      <c r="C16" s="44">
        <v>276000</v>
      </c>
      <c r="D16" s="44">
        <v>298846.40000000002</v>
      </c>
      <c r="E16" s="44">
        <v>25500</v>
      </c>
      <c r="F16" s="45">
        <v>273346.40000000002</v>
      </c>
      <c r="G16" s="44">
        <v>290346.40000000002</v>
      </c>
      <c r="H16" s="44">
        <v>25500</v>
      </c>
      <c r="I16" s="44">
        <v>264846.40000000002</v>
      </c>
      <c r="J16" s="43">
        <v>8500</v>
      </c>
    </row>
    <row r="17" spans="1:10" x14ac:dyDescent="0.25">
      <c r="A17" s="46" t="s">
        <v>387</v>
      </c>
      <c r="B17" s="44">
        <v>152000</v>
      </c>
      <c r="C17" s="44">
        <v>152000</v>
      </c>
      <c r="D17" s="44">
        <v>747.63</v>
      </c>
      <c r="E17" s="44">
        <v>528.80999999999995</v>
      </c>
      <c r="F17" s="45">
        <v>218.82</v>
      </c>
      <c r="G17" s="44">
        <v>747.63</v>
      </c>
      <c r="H17" s="44">
        <v>528.80999999999995</v>
      </c>
      <c r="I17" s="44">
        <v>218.82</v>
      </c>
      <c r="J17" s="43">
        <v>0</v>
      </c>
    </row>
    <row r="18" spans="1:10" ht="31.5" x14ac:dyDescent="0.25">
      <c r="A18" s="42" t="s">
        <v>386</v>
      </c>
      <c r="B18" s="40">
        <v>438000</v>
      </c>
      <c r="C18" s="40">
        <v>438000</v>
      </c>
      <c r="D18" s="40">
        <v>305360.8</v>
      </c>
      <c r="E18" s="40">
        <v>26028.81</v>
      </c>
      <c r="F18" s="41">
        <v>279331.99</v>
      </c>
      <c r="G18" s="40">
        <v>296560.8</v>
      </c>
      <c r="H18" s="40">
        <v>26028.81</v>
      </c>
      <c r="I18" s="40">
        <v>270531.99</v>
      </c>
      <c r="J18" s="39">
        <v>8800</v>
      </c>
    </row>
    <row r="19" spans="1:10" ht="31.5" x14ac:dyDescent="0.25">
      <c r="A19" s="46" t="s">
        <v>12</v>
      </c>
      <c r="B19" s="44">
        <v>815315.85</v>
      </c>
      <c r="C19" s="44">
        <v>815315.85</v>
      </c>
      <c r="D19" s="44">
        <v>318034.17</v>
      </c>
      <c r="E19" s="44">
        <v>6466</v>
      </c>
      <c r="F19" s="45">
        <v>311568.17</v>
      </c>
      <c r="G19" s="44">
        <v>296397.42</v>
      </c>
      <c r="H19" s="44">
        <v>131</v>
      </c>
      <c r="I19" s="44">
        <v>296266.42</v>
      </c>
      <c r="J19" s="43">
        <v>15301.75</v>
      </c>
    </row>
    <row r="20" spans="1:10" ht="31.5" x14ac:dyDescent="0.25">
      <c r="A20" s="42" t="s">
        <v>385</v>
      </c>
      <c r="B20" s="40">
        <v>815315.85</v>
      </c>
      <c r="C20" s="40">
        <v>815315.85</v>
      </c>
      <c r="D20" s="40">
        <v>318034.17</v>
      </c>
      <c r="E20" s="40">
        <v>6466</v>
      </c>
      <c r="F20" s="41">
        <v>311568.17</v>
      </c>
      <c r="G20" s="40">
        <v>296397.42</v>
      </c>
      <c r="H20" s="40">
        <v>131</v>
      </c>
      <c r="I20" s="40">
        <v>296266.42</v>
      </c>
      <c r="J20" s="39">
        <v>15301.75</v>
      </c>
    </row>
    <row r="21" spans="1:10" x14ac:dyDescent="0.25">
      <c r="A21" s="46" t="s">
        <v>384</v>
      </c>
      <c r="B21" s="44">
        <v>50000</v>
      </c>
      <c r="C21" s="44">
        <v>50000</v>
      </c>
      <c r="D21" s="44">
        <v>8017.5</v>
      </c>
      <c r="E21" s="44">
        <v>166</v>
      </c>
      <c r="F21" s="45">
        <v>7851.5</v>
      </c>
      <c r="G21" s="44">
        <v>8017.5</v>
      </c>
      <c r="H21" s="44">
        <v>166</v>
      </c>
      <c r="I21" s="44">
        <v>7851.5</v>
      </c>
      <c r="J21" s="43">
        <v>0</v>
      </c>
    </row>
    <row r="22" spans="1:10" x14ac:dyDescent="0.25">
      <c r="A22" s="46" t="s">
        <v>383</v>
      </c>
      <c r="B22" s="44">
        <v>50000</v>
      </c>
      <c r="C22" s="44">
        <v>50000</v>
      </c>
      <c r="D22" s="44">
        <v>59927.78</v>
      </c>
      <c r="E22" s="44">
        <v>0</v>
      </c>
      <c r="F22" s="45">
        <v>59927.78</v>
      </c>
      <c r="G22" s="44">
        <v>59927.78</v>
      </c>
      <c r="H22" s="44">
        <v>0</v>
      </c>
      <c r="I22" s="44">
        <v>59927.78</v>
      </c>
      <c r="J22" s="43">
        <v>0</v>
      </c>
    </row>
    <row r="23" spans="1:10" x14ac:dyDescent="0.25">
      <c r="A23" s="42" t="s">
        <v>382</v>
      </c>
      <c r="B23" s="40">
        <v>100000</v>
      </c>
      <c r="C23" s="40">
        <v>100000</v>
      </c>
      <c r="D23" s="40">
        <v>67945.279999999999</v>
      </c>
      <c r="E23" s="40">
        <v>166</v>
      </c>
      <c r="F23" s="41">
        <v>67779.28</v>
      </c>
      <c r="G23" s="40">
        <v>67945.279999999999</v>
      </c>
      <c r="H23" s="40">
        <v>166</v>
      </c>
      <c r="I23" s="40">
        <v>67779.28</v>
      </c>
      <c r="J23" s="39">
        <v>0</v>
      </c>
    </row>
    <row r="24" spans="1:10" x14ac:dyDescent="0.25">
      <c r="A24" s="42" t="s">
        <v>381</v>
      </c>
      <c r="B24" s="40">
        <v>66148837.039999999</v>
      </c>
      <c r="C24" s="40">
        <v>66148837.039999999</v>
      </c>
      <c r="D24" s="40">
        <v>62921899.399999999</v>
      </c>
      <c r="E24" s="40">
        <v>11511770.98</v>
      </c>
      <c r="F24" s="41">
        <v>51410128.420000002</v>
      </c>
      <c r="G24" s="40">
        <v>44843838.960000001</v>
      </c>
      <c r="H24" s="40">
        <v>1888612.82</v>
      </c>
      <c r="I24" s="40">
        <v>42955226.140000001</v>
      </c>
      <c r="J24" s="39">
        <v>8454902.2799999993</v>
      </c>
    </row>
    <row r="25" spans="1:10" x14ac:dyDescent="0.25">
      <c r="A25" s="46" t="s">
        <v>15</v>
      </c>
      <c r="B25" s="44">
        <v>5866750.7000000002</v>
      </c>
      <c r="C25" s="44">
        <v>5866750.7000000002</v>
      </c>
      <c r="D25" s="44">
        <v>5064190.92</v>
      </c>
      <c r="E25" s="44">
        <v>150616</v>
      </c>
      <c r="F25" s="45">
        <v>4913574.92</v>
      </c>
      <c r="G25" s="44">
        <v>4551114.47</v>
      </c>
      <c r="H25" s="44">
        <v>104959.08</v>
      </c>
      <c r="I25" s="44">
        <v>4446155.3899999997</v>
      </c>
      <c r="J25" s="43">
        <v>467419.53</v>
      </c>
    </row>
    <row r="26" spans="1:10" x14ac:dyDescent="0.25">
      <c r="A26" s="46" t="s">
        <v>201</v>
      </c>
      <c r="B26" s="44">
        <v>16040200</v>
      </c>
      <c r="C26" s="44">
        <v>16040200</v>
      </c>
      <c r="D26" s="44">
        <v>11505528.189999999</v>
      </c>
      <c r="E26" s="44">
        <v>308185.38</v>
      </c>
      <c r="F26" s="45">
        <v>11197342.810000001</v>
      </c>
      <c r="G26" s="44">
        <v>8649506.7699999996</v>
      </c>
      <c r="H26" s="44">
        <v>49547.78</v>
      </c>
      <c r="I26" s="44">
        <v>8599958.9900000002</v>
      </c>
      <c r="J26" s="43">
        <v>2597383.8199999998</v>
      </c>
    </row>
    <row r="27" spans="1:10" ht="31.5" x14ac:dyDescent="0.25">
      <c r="A27" s="46" t="s">
        <v>380</v>
      </c>
      <c r="B27" s="44">
        <v>53000</v>
      </c>
      <c r="C27" s="44">
        <v>53000</v>
      </c>
      <c r="D27" s="44">
        <v>53228.46</v>
      </c>
      <c r="E27" s="44">
        <v>1056.57</v>
      </c>
      <c r="F27" s="45">
        <v>52171.89</v>
      </c>
      <c r="G27" s="44">
        <v>51001.26</v>
      </c>
      <c r="H27" s="44">
        <v>636.37</v>
      </c>
      <c r="I27" s="44">
        <v>50364.89</v>
      </c>
      <c r="J27" s="43">
        <v>1807</v>
      </c>
    </row>
    <row r="28" spans="1:10" x14ac:dyDescent="0.25">
      <c r="A28" s="46" t="s">
        <v>379</v>
      </c>
      <c r="B28" s="44">
        <v>700</v>
      </c>
      <c r="C28" s="44">
        <v>700</v>
      </c>
      <c r="D28" s="44">
        <v>376</v>
      </c>
      <c r="E28" s="44">
        <v>0</v>
      </c>
      <c r="F28" s="45">
        <v>376</v>
      </c>
      <c r="G28" s="44">
        <v>312</v>
      </c>
      <c r="H28" s="44">
        <v>0</v>
      </c>
      <c r="I28" s="44">
        <v>312</v>
      </c>
      <c r="J28" s="43">
        <v>64</v>
      </c>
    </row>
    <row r="29" spans="1:10" ht="31.5" x14ac:dyDescent="0.25">
      <c r="A29" s="46" t="s">
        <v>378</v>
      </c>
      <c r="B29" s="44">
        <v>470100</v>
      </c>
      <c r="C29" s="44">
        <v>470100</v>
      </c>
      <c r="D29" s="44">
        <v>278442.78999999998</v>
      </c>
      <c r="E29" s="44">
        <v>7028.04</v>
      </c>
      <c r="F29" s="45">
        <v>271414.75</v>
      </c>
      <c r="G29" s="44">
        <v>115131.1</v>
      </c>
      <c r="H29" s="44">
        <v>0</v>
      </c>
      <c r="I29" s="44">
        <v>115131.1</v>
      </c>
      <c r="J29" s="43">
        <v>156283.65</v>
      </c>
    </row>
    <row r="30" spans="1:10" x14ac:dyDescent="0.25">
      <c r="A30" s="46" t="s">
        <v>18</v>
      </c>
      <c r="B30" s="44">
        <v>3320</v>
      </c>
      <c r="C30" s="44">
        <v>3320</v>
      </c>
      <c r="D30" s="44">
        <v>54149.25</v>
      </c>
      <c r="E30" s="44">
        <v>0</v>
      </c>
      <c r="F30" s="45">
        <v>54149.25</v>
      </c>
      <c r="G30" s="44">
        <v>52091.39</v>
      </c>
      <c r="H30" s="44">
        <v>0</v>
      </c>
      <c r="I30" s="44">
        <v>52091.39</v>
      </c>
      <c r="J30" s="43">
        <v>2057.86</v>
      </c>
    </row>
    <row r="31" spans="1:10" ht="31.5" x14ac:dyDescent="0.25">
      <c r="A31" s="46" t="s">
        <v>377</v>
      </c>
      <c r="B31" s="44">
        <v>20000</v>
      </c>
      <c r="C31" s="44">
        <v>20000</v>
      </c>
      <c r="D31" s="44">
        <v>0</v>
      </c>
      <c r="E31" s="44">
        <v>0</v>
      </c>
      <c r="F31" s="45">
        <v>0</v>
      </c>
      <c r="G31" s="44">
        <v>0</v>
      </c>
      <c r="H31" s="44">
        <v>0</v>
      </c>
      <c r="I31" s="44">
        <v>0</v>
      </c>
      <c r="J31" s="43">
        <v>0</v>
      </c>
    </row>
    <row r="32" spans="1:10" ht="31.5" x14ac:dyDescent="0.25">
      <c r="A32" s="46" t="s">
        <v>20</v>
      </c>
      <c r="B32" s="44">
        <v>710000</v>
      </c>
      <c r="C32" s="44">
        <v>710000</v>
      </c>
      <c r="D32" s="44">
        <v>1671335.62</v>
      </c>
      <c r="E32" s="44">
        <v>0</v>
      </c>
      <c r="F32" s="45">
        <v>1671335.62</v>
      </c>
      <c r="G32" s="44">
        <v>808283.56</v>
      </c>
      <c r="H32" s="44">
        <v>0</v>
      </c>
      <c r="I32" s="44">
        <v>808283.56</v>
      </c>
      <c r="J32" s="43">
        <v>863052.06</v>
      </c>
    </row>
    <row r="33" spans="1:10" ht="31.5" x14ac:dyDescent="0.25">
      <c r="A33" s="46" t="s">
        <v>189</v>
      </c>
      <c r="B33" s="44">
        <v>620000</v>
      </c>
      <c r="C33" s="44">
        <v>620000</v>
      </c>
      <c r="D33" s="44">
        <v>0</v>
      </c>
      <c r="E33" s="44">
        <v>0</v>
      </c>
      <c r="F33" s="45">
        <v>0</v>
      </c>
      <c r="G33" s="44">
        <v>0</v>
      </c>
      <c r="H33" s="44">
        <v>0</v>
      </c>
      <c r="I33" s="44">
        <v>0</v>
      </c>
      <c r="J33" s="43">
        <v>0</v>
      </c>
    </row>
    <row r="34" spans="1:10" x14ac:dyDescent="0.25">
      <c r="A34" s="46" t="s">
        <v>21</v>
      </c>
      <c r="B34" s="44">
        <v>1050000</v>
      </c>
      <c r="C34" s="44">
        <v>1050000</v>
      </c>
      <c r="D34" s="44">
        <v>781214.57</v>
      </c>
      <c r="E34" s="44">
        <v>13575</v>
      </c>
      <c r="F34" s="45">
        <v>767639.57</v>
      </c>
      <c r="G34" s="44">
        <v>594267.77</v>
      </c>
      <c r="H34" s="44">
        <v>0</v>
      </c>
      <c r="I34" s="44">
        <v>594267.77</v>
      </c>
      <c r="J34" s="43">
        <v>173371.8</v>
      </c>
    </row>
    <row r="35" spans="1:10" ht="31.5" x14ac:dyDescent="0.25">
      <c r="A35" s="46" t="s">
        <v>376</v>
      </c>
      <c r="B35" s="44">
        <v>0</v>
      </c>
      <c r="C35" s="44">
        <v>0</v>
      </c>
      <c r="D35" s="44">
        <v>8780.83</v>
      </c>
      <c r="E35" s="44">
        <v>0</v>
      </c>
      <c r="F35" s="45">
        <v>8780.83</v>
      </c>
      <c r="G35" s="44">
        <v>8780.83</v>
      </c>
      <c r="H35" s="44">
        <v>0</v>
      </c>
      <c r="I35" s="44">
        <v>8780.83</v>
      </c>
      <c r="J35" s="43">
        <v>0</v>
      </c>
    </row>
    <row r="36" spans="1:10" ht="31.5" x14ac:dyDescent="0.25">
      <c r="A36" s="46" t="s">
        <v>375</v>
      </c>
      <c r="B36" s="44">
        <v>0</v>
      </c>
      <c r="C36" s="44">
        <v>0</v>
      </c>
      <c r="D36" s="44">
        <v>127131.77</v>
      </c>
      <c r="E36" s="44">
        <v>1788.75</v>
      </c>
      <c r="F36" s="45">
        <v>125343.02</v>
      </c>
      <c r="G36" s="44">
        <v>110593.52</v>
      </c>
      <c r="H36" s="44">
        <v>0</v>
      </c>
      <c r="I36" s="44">
        <v>110593.52</v>
      </c>
      <c r="J36" s="43">
        <v>14749.5</v>
      </c>
    </row>
    <row r="37" spans="1:10" ht="47.25" x14ac:dyDescent="0.25">
      <c r="A37" s="46" t="s">
        <v>374</v>
      </c>
      <c r="B37" s="44">
        <v>0</v>
      </c>
      <c r="C37" s="44">
        <v>0</v>
      </c>
      <c r="D37" s="44">
        <v>720413.32</v>
      </c>
      <c r="E37" s="44">
        <v>10136.25</v>
      </c>
      <c r="F37" s="45">
        <v>710277.07</v>
      </c>
      <c r="G37" s="44">
        <v>626696.56999999995</v>
      </c>
      <c r="H37" s="44">
        <v>0</v>
      </c>
      <c r="I37" s="44">
        <v>626696.56999999995</v>
      </c>
      <c r="J37" s="43">
        <v>83580.5</v>
      </c>
    </row>
    <row r="38" spans="1:10" ht="31.5" x14ac:dyDescent="0.25">
      <c r="A38" s="46" t="s">
        <v>373</v>
      </c>
      <c r="B38" s="44">
        <v>68000</v>
      </c>
      <c r="C38" s="44">
        <v>68000</v>
      </c>
      <c r="D38" s="44">
        <v>42703.58</v>
      </c>
      <c r="E38" s="44">
        <v>29120</v>
      </c>
      <c r="F38" s="45">
        <v>13583.58</v>
      </c>
      <c r="G38" s="44">
        <v>13583.58</v>
      </c>
      <c r="H38" s="44">
        <v>27120</v>
      </c>
      <c r="I38" s="44">
        <v>-13536.42</v>
      </c>
      <c r="J38" s="43">
        <v>27120</v>
      </c>
    </row>
    <row r="39" spans="1:10" ht="31.5" x14ac:dyDescent="0.25">
      <c r="A39" s="42" t="s">
        <v>372</v>
      </c>
      <c r="B39" s="40">
        <v>24902070.699999999</v>
      </c>
      <c r="C39" s="40">
        <v>24902070.699999999</v>
      </c>
      <c r="D39" s="40">
        <v>20307495.300000001</v>
      </c>
      <c r="E39" s="40">
        <v>521505.99</v>
      </c>
      <c r="F39" s="41">
        <v>19785989.309999999</v>
      </c>
      <c r="G39" s="40">
        <v>15581362.82</v>
      </c>
      <c r="H39" s="40">
        <v>182263.23</v>
      </c>
      <c r="I39" s="40">
        <v>15399099.59</v>
      </c>
      <c r="J39" s="39">
        <v>4386889.72</v>
      </c>
    </row>
    <row r="40" spans="1:10" ht="31.5" x14ac:dyDescent="0.25">
      <c r="A40" s="42" t="s">
        <v>371</v>
      </c>
      <c r="B40" s="40">
        <v>24902070.699999999</v>
      </c>
      <c r="C40" s="40">
        <v>24902070.699999999</v>
      </c>
      <c r="D40" s="40">
        <v>20307495.300000001</v>
      </c>
      <c r="E40" s="40">
        <v>521505.99</v>
      </c>
      <c r="F40" s="41">
        <v>19785989.309999999</v>
      </c>
      <c r="G40" s="40">
        <v>15581362.82</v>
      </c>
      <c r="H40" s="40">
        <v>182263.23</v>
      </c>
      <c r="I40" s="40">
        <v>15399099.59</v>
      </c>
      <c r="J40" s="39">
        <v>4386889.72</v>
      </c>
    </row>
    <row r="41" spans="1:10" x14ac:dyDescent="0.25">
      <c r="A41" s="46" t="s">
        <v>23</v>
      </c>
      <c r="B41" s="44">
        <v>150000</v>
      </c>
      <c r="C41" s="44">
        <v>150000</v>
      </c>
      <c r="D41" s="44">
        <v>71284.850000000006</v>
      </c>
      <c r="E41" s="44">
        <v>0</v>
      </c>
      <c r="F41" s="45">
        <v>71284.850000000006</v>
      </c>
      <c r="G41" s="44">
        <v>71284.850000000006</v>
      </c>
      <c r="H41" s="44">
        <v>0</v>
      </c>
      <c r="I41" s="44">
        <v>71284.850000000006</v>
      </c>
      <c r="J41" s="43">
        <v>0</v>
      </c>
    </row>
    <row r="42" spans="1:10" x14ac:dyDescent="0.25">
      <c r="A42" s="42" t="s">
        <v>370</v>
      </c>
      <c r="B42" s="40">
        <v>150000</v>
      </c>
      <c r="C42" s="40">
        <v>150000</v>
      </c>
      <c r="D42" s="40">
        <v>71284.850000000006</v>
      </c>
      <c r="E42" s="40">
        <v>0</v>
      </c>
      <c r="F42" s="41">
        <v>71284.850000000006</v>
      </c>
      <c r="G42" s="40">
        <v>71284.850000000006</v>
      </c>
      <c r="H42" s="40">
        <v>0</v>
      </c>
      <c r="I42" s="40">
        <v>71284.850000000006</v>
      </c>
      <c r="J42" s="39">
        <v>0</v>
      </c>
    </row>
    <row r="43" spans="1:10" ht="31.5" x14ac:dyDescent="0.25">
      <c r="A43" s="46" t="s">
        <v>140</v>
      </c>
      <c r="B43" s="44">
        <v>20000</v>
      </c>
      <c r="C43" s="44">
        <v>20000</v>
      </c>
      <c r="D43" s="44">
        <v>3253.2</v>
      </c>
      <c r="E43" s="44">
        <v>100</v>
      </c>
      <c r="F43" s="45">
        <v>3153.2</v>
      </c>
      <c r="G43" s="44">
        <v>1657.89</v>
      </c>
      <c r="H43" s="44">
        <v>0</v>
      </c>
      <c r="I43" s="44">
        <v>1657.89</v>
      </c>
      <c r="J43" s="43">
        <v>1495.31</v>
      </c>
    </row>
    <row r="44" spans="1:10" ht="31.5" x14ac:dyDescent="0.25">
      <c r="A44" s="42" t="s">
        <v>369</v>
      </c>
      <c r="B44" s="40">
        <v>20000</v>
      </c>
      <c r="C44" s="40">
        <v>20000</v>
      </c>
      <c r="D44" s="40">
        <v>3253.2</v>
      </c>
      <c r="E44" s="40">
        <v>100</v>
      </c>
      <c r="F44" s="41">
        <v>3153.2</v>
      </c>
      <c r="G44" s="40">
        <v>1657.89</v>
      </c>
      <c r="H44" s="40">
        <v>0</v>
      </c>
      <c r="I44" s="40">
        <v>1657.89</v>
      </c>
      <c r="J44" s="39">
        <v>1495.31</v>
      </c>
    </row>
    <row r="45" spans="1:10" x14ac:dyDescent="0.25">
      <c r="A45" s="46" t="s">
        <v>25</v>
      </c>
      <c r="B45" s="44">
        <v>5000</v>
      </c>
      <c r="C45" s="44">
        <v>5000</v>
      </c>
      <c r="D45" s="44">
        <v>0</v>
      </c>
      <c r="E45" s="44">
        <v>0</v>
      </c>
      <c r="F45" s="45">
        <v>0</v>
      </c>
      <c r="G45" s="44">
        <v>0</v>
      </c>
      <c r="H45" s="44">
        <v>0</v>
      </c>
      <c r="I45" s="44">
        <v>0</v>
      </c>
      <c r="J45" s="43">
        <v>0</v>
      </c>
    </row>
    <row r="46" spans="1:10" x14ac:dyDescent="0.25">
      <c r="A46" s="42" t="s">
        <v>368</v>
      </c>
      <c r="B46" s="40">
        <v>5000</v>
      </c>
      <c r="C46" s="40">
        <v>5000</v>
      </c>
      <c r="D46" s="40">
        <v>0</v>
      </c>
      <c r="E46" s="40">
        <v>0</v>
      </c>
      <c r="F46" s="41">
        <v>0</v>
      </c>
      <c r="G46" s="40">
        <v>0</v>
      </c>
      <c r="H46" s="40">
        <v>0</v>
      </c>
      <c r="I46" s="40">
        <v>0</v>
      </c>
      <c r="J46" s="39">
        <v>0</v>
      </c>
    </row>
    <row r="47" spans="1:10" x14ac:dyDescent="0.25">
      <c r="A47" s="46" t="s">
        <v>27</v>
      </c>
      <c r="B47" s="44">
        <v>0</v>
      </c>
      <c r="C47" s="44">
        <v>0</v>
      </c>
      <c r="D47" s="44">
        <v>67663.81</v>
      </c>
      <c r="E47" s="44">
        <v>0</v>
      </c>
      <c r="F47" s="45">
        <v>67663.81</v>
      </c>
      <c r="G47" s="44">
        <v>65521.81</v>
      </c>
      <c r="H47" s="44">
        <v>0</v>
      </c>
      <c r="I47" s="44">
        <v>65521.81</v>
      </c>
      <c r="J47" s="43">
        <v>2142</v>
      </c>
    </row>
    <row r="48" spans="1:10" x14ac:dyDescent="0.25">
      <c r="A48" s="42" t="s">
        <v>367</v>
      </c>
      <c r="B48" s="40">
        <v>0</v>
      </c>
      <c r="C48" s="40">
        <v>0</v>
      </c>
      <c r="D48" s="40">
        <v>67663.81</v>
      </c>
      <c r="E48" s="40">
        <v>0</v>
      </c>
      <c r="F48" s="41">
        <v>67663.81</v>
      </c>
      <c r="G48" s="40">
        <v>65521.81</v>
      </c>
      <c r="H48" s="40">
        <v>0</v>
      </c>
      <c r="I48" s="40">
        <v>65521.81</v>
      </c>
      <c r="J48" s="39">
        <v>2142</v>
      </c>
    </row>
    <row r="49" spans="1:10" x14ac:dyDescent="0.25">
      <c r="A49" s="42" t="s">
        <v>366</v>
      </c>
      <c r="B49" s="40">
        <v>175000</v>
      </c>
      <c r="C49" s="40">
        <v>175000</v>
      </c>
      <c r="D49" s="40">
        <v>142201.85999999999</v>
      </c>
      <c r="E49" s="40">
        <v>100</v>
      </c>
      <c r="F49" s="41">
        <v>142101.85999999999</v>
      </c>
      <c r="G49" s="40">
        <v>138464.54999999999</v>
      </c>
      <c r="H49" s="40">
        <v>0</v>
      </c>
      <c r="I49" s="40">
        <v>138464.54999999999</v>
      </c>
      <c r="J49" s="39">
        <v>3637.31</v>
      </c>
    </row>
    <row r="50" spans="1:10" ht="31.5" x14ac:dyDescent="0.25">
      <c r="A50" s="46" t="s">
        <v>365</v>
      </c>
      <c r="B50" s="44">
        <v>300000</v>
      </c>
      <c r="C50" s="44">
        <v>300000</v>
      </c>
      <c r="D50" s="44">
        <v>390265.75</v>
      </c>
      <c r="E50" s="44">
        <v>0</v>
      </c>
      <c r="F50" s="45">
        <v>390265.75</v>
      </c>
      <c r="G50" s="44">
        <v>390265.75</v>
      </c>
      <c r="H50" s="44">
        <v>0</v>
      </c>
      <c r="I50" s="44">
        <v>390265.75</v>
      </c>
      <c r="J50" s="43">
        <v>0</v>
      </c>
    </row>
    <row r="51" spans="1:10" ht="31.5" x14ac:dyDescent="0.25">
      <c r="A51" s="42" t="s">
        <v>364</v>
      </c>
      <c r="B51" s="40">
        <v>300000</v>
      </c>
      <c r="C51" s="40">
        <v>300000</v>
      </c>
      <c r="D51" s="40">
        <v>390265.75</v>
      </c>
      <c r="E51" s="40">
        <v>0</v>
      </c>
      <c r="F51" s="41">
        <v>390265.75</v>
      </c>
      <c r="G51" s="40">
        <v>390265.75</v>
      </c>
      <c r="H51" s="40">
        <v>0</v>
      </c>
      <c r="I51" s="40">
        <v>390265.75</v>
      </c>
      <c r="J51" s="39">
        <v>0</v>
      </c>
    </row>
    <row r="52" spans="1:10" x14ac:dyDescent="0.25">
      <c r="A52" s="42" t="s">
        <v>363</v>
      </c>
      <c r="B52" s="40">
        <v>300000</v>
      </c>
      <c r="C52" s="40">
        <v>300000</v>
      </c>
      <c r="D52" s="40">
        <v>390265.75</v>
      </c>
      <c r="E52" s="40">
        <v>0</v>
      </c>
      <c r="F52" s="41">
        <v>390265.75</v>
      </c>
      <c r="G52" s="40">
        <v>390265.75</v>
      </c>
      <c r="H52" s="40">
        <v>0</v>
      </c>
      <c r="I52" s="40">
        <v>390265.75</v>
      </c>
      <c r="J52" s="39">
        <v>0</v>
      </c>
    </row>
    <row r="53" spans="1:10" x14ac:dyDescent="0.25">
      <c r="A53" s="46" t="s">
        <v>362</v>
      </c>
      <c r="B53" s="44">
        <v>454500</v>
      </c>
      <c r="C53" s="44">
        <v>464693.69</v>
      </c>
      <c r="D53" s="44">
        <v>205774.17</v>
      </c>
      <c r="E53" s="44">
        <v>1080.6500000000001</v>
      </c>
      <c r="F53" s="45">
        <v>204693.52</v>
      </c>
      <c r="G53" s="44">
        <v>183412.01</v>
      </c>
      <c r="H53" s="44">
        <v>0</v>
      </c>
      <c r="I53" s="44">
        <v>183412.01</v>
      </c>
      <c r="J53" s="43">
        <v>21281.51</v>
      </c>
    </row>
    <row r="54" spans="1:10" x14ac:dyDescent="0.25">
      <c r="A54" s="46" t="s">
        <v>30</v>
      </c>
      <c r="B54" s="44">
        <v>0</v>
      </c>
      <c r="C54" s="44">
        <v>0</v>
      </c>
      <c r="D54" s="44">
        <v>11743.88</v>
      </c>
      <c r="E54" s="44">
        <v>0</v>
      </c>
      <c r="F54" s="45">
        <v>11743.88</v>
      </c>
      <c r="G54" s="44">
        <v>11743.88</v>
      </c>
      <c r="H54" s="44">
        <v>0</v>
      </c>
      <c r="I54" s="44">
        <v>11743.88</v>
      </c>
      <c r="J54" s="43">
        <v>0</v>
      </c>
    </row>
    <row r="55" spans="1:10" x14ac:dyDescent="0.25">
      <c r="A55" s="46" t="s">
        <v>31</v>
      </c>
      <c r="B55" s="44">
        <v>0</v>
      </c>
      <c r="C55" s="44">
        <v>0</v>
      </c>
      <c r="D55" s="44">
        <v>2951.7</v>
      </c>
      <c r="E55" s="44">
        <v>0</v>
      </c>
      <c r="F55" s="45">
        <v>2951.7</v>
      </c>
      <c r="G55" s="44">
        <v>2951.7</v>
      </c>
      <c r="H55" s="44">
        <v>0</v>
      </c>
      <c r="I55" s="44">
        <v>2951.7</v>
      </c>
      <c r="J55" s="43">
        <v>0</v>
      </c>
    </row>
    <row r="56" spans="1:10" x14ac:dyDescent="0.25">
      <c r="A56" s="42" t="s">
        <v>361</v>
      </c>
      <c r="B56" s="40">
        <v>454500</v>
      </c>
      <c r="C56" s="40">
        <v>464693.69</v>
      </c>
      <c r="D56" s="40">
        <v>220469.75</v>
      </c>
      <c r="E56" s="40">
        <v>1080.6500000000001</v>
      </c>
      <c r="F56" s="41">
        <v>219389.1</v>
      </c>
      <c r="G56" s="40">
        <v>198107.59</v>
      </c>
      <c r="H56" s="40">
        <v>0</v>
      </c>
      <c r="I56" s="40">
        <v>198107.59</v>
      </c>
      <c r="J56" s="39">
        <v>21281.51</v>
      </c>
    </row>
    <row r="57" spans="1:10" x14ac:dyDescent="0.25">
      <c r="A57" s="46" t="s">
        <v>33</v>
      </c>
      <c r="B57" s="44">
        <v>0</v>
      </c>
      <c r="C57" s="44">
        <v>0</v>
      </c>
      <c r="D57" s="44">
        <v>813</v>
      </c>
      <c r="E57" s="44">
        <v>267</v>
      </c>
      <c r="F57" s="45">
        <v>546</v>
      </c>
      <c r="G57" s="44">
        <v>813</v>
      </c>
      <c r="H57" s="44">
        <v>267</v>
      </c>
      <c r="I57" s="44">
        <v>546</v>
      </c>
      <c r="J57" s="43">
        <v>0</v>
      </c>
    </row>
    <row r="58" spans="1:10" ht="47.25" x14ac:dyDescent="0.25">
      <c r="A58" s="46" t="s">
        <v>360</v>
      </c>
      <c r="B58" s="44">
        <v>0</v>
      </c>
      <c r="C58" s="44">
        <v>0</v>
      </c>
      <c r="D58" s="44">
        <v>147.96</v>
      </c>
      <c r="E58" s="44">
        <v>0</v>
      </c>
      <c r="F58" s="45">
        <v>147.96</v>
      </c>
      <c r="G58" s="44">
        <v>147.96</v>
      </c>
      <c r="H58" s="44">
        <v>0</v>
      </c>
      <c r="I58" s="44">
        <v>147.96</v>
      </c>
      <c r="J58" s="43">
        <v>0</v>
      </c>
    </row>
    <row r="59" spans="1:10" x14ac:dyDescent="0.25">
      <c r="A59" s="46" t="s">
        <v>34</v>
      </c>
      <c r="B59" s="44">
        <v>11500</v>
      </c>
      <c r="C59" s="44">
        <v>11500</v>
      </c>
      <c r="D59" s="44">
        <v>302437.96000000002</v>
      </c>
      <c r="E59" s="44">
        <v>3843.34</v>
      </c>
      <c r="F59" s="45">
        <v>298594.62</v>
      </c>
      <c r="G59" s="44">
        <v>275317.96000000002</v>
      </c>
      <c r="H59" s="44">
        <v>3843.34</v>
      </c>
      <c r="I59" s="44">
        <v>271474.62</v>
      </c>
      <c r="J59" s="43">
        <v>27120</v>
      </c>
    </row>
    <row r="60" spans="1:10" x14ac:dyDescent="0.25">
      <c r="A60" s="42" t="s">
        <v>359</v>
      </c>
      <c r="B60" s="40">
        <v>11500</v>
      </c>
      <c r="C60" s="40">
        <v>11500</v>
      </c>
      <c r="D60" s="40">
        <v>303398.92</v>
      </c>
      <c r="E60" s="40">
        <v>4110.34</v>
      </c>
      <c r="F60" s="41">
        <v>299288.58</v>
      </c>
      <c r="G60" s="40">
        <v>276278.92</v>
      </c>
      <c r="H60" s="40">
        <v>4110.34</v>
      </c>
      <c r="I60" s="40">
        <v>272168.58</v>
      </c>
      <c r="J60" s="39">
        <v>27120</v>
      </c>
    </row>
    <row r="61" spans="1:10" x14ac:dyDescent="0.25">
      <c r="A61" s="42" t="s">
        <v>358</v>
      </c>
      <c r="B61" s="40">
        <v>466000</v>
      </c>
      <c r="C61" s="40">
        <v>476193.69</v>
      </c>
      <c r="D61" s="40">
        <v>523868.67</v>
      </c>
      <c r="E61" s="40">
        <v>5190.99</v>
      </c>
      <c r="F61" s="41">
        <v>518677.68</v>
      </c>
      <c r="G61" s="40">
        <v>474386.51</v>
      </c>
      <c r="H61" s="40">
        <v>4110.34</v>
      </c>
      <c r="I61" s="40">
        <v>470276.17</v>
      </c>
      <c r="J61" s="39">
        <v>48401.51</v>
      </c>
    </row>
    <row r="62" spans="1:10" x14ac:dyDescent="0.25">
      <c r="A62" s="42" t="s">
        <v>357</v>
      </c>
      <c r="B62" s="40">
        <v>91991907.739999995</v>
      </c>
      <c r="C62" s="40">
        <v>92002101.430000007</v>
      </c>
      <c r="D62" s="40">
        <v>84285730.980000004</v>
      </c>
      <c r="E62" s="40">
        <v>12038567.960000001</v>
      </c>
      <c r="F62" s="41">
        <v>72247163.019999996</v>
      </c>
      <c r="G62" s="40">
        <v>61428318.590000004</v>
      </c>
      <c r="H62" s="40">
        <v>2074986.39</v>
      </c>
      <c r="I62" s="40">
        <v>59353332.200000003</v>
      </c>
      <c r="J62" s="39">
        <v>12893830.82</v>
      </c>
    </row>
    <row r="63" spans="1:10" ht="31.5" x14ac:dyDescent="0.25">
      <c r="A63" s="46" t="s">
        <v>356</v>
      </c>
      <c r="B63" s="44">
        <v>0</v>
      </c>
      <c r="C63" s="44">
        <v>0</v>
      </c>
      <c r="D63" s="44">
        <v>237115.81</v>
      </c>
      <c r="E63" s="44">
        <v>0</v>
      </c>
      <c r="F63" s="45">
        <v>237115.81</v>
      </c>
      <c r="G63" s="44">
        <v>237115.81</v>
      </c>
      <c r="H63" s="44">
        <v>0</v>
      </c>
      <c r="I63" s="44">
        <v>237115.81</v>
      </c>
      <c r="J63" s="43">
        <v>0</v>
      </c>
    </row>
    <row r="64" spans="1:10" ht="31.5" x14ac:dyDescent="0.25">
      <c r="A64" s="42" t="s">
        <v>355</v>
      </c>
      <c r="B64" s="40">
        <v>0</v>
      </c>
      <c r="C64" s="40">
        <v>0</v>
      </c>
      <c r="D64" s="40">
        <v>237115.81</v>
      </c>
      <c r="E64" s="40">
        <v>0</v>
      </c>
      <c r="F64" s="41">
        <v>237115.81</v>
      </c>
      <c r="G64" s="40">
        <v>237115.81</v>
      </c>
      <c r="H64" s="40">
        <v>0</v>
      </c>
      <c r="I64" s="40">
        <v>237115.81</v>
      </c>
      <c r="J64" s="39">
        <v>0</v>
      </c>
    </row>
    <row r="65" spans="1:10" x14ac:dyDescent="0.25">
      <c r="A65" s="46" t="s">
        <v>354</v>
      </c>
      <c r="B65" s="44">
        <v>0</v>
      </c>
      <c r="C65" s="44">
        <v>0</v>
      </c>
      <c r="D65" s="44">
        <v>28250</v>
      </c>
      <c r="E65" s="44">
        <v>0</v>
      </c>
      <c r="F65" s="45">
        <v>28250</v>
      </c>
      <c r="G65" s="44">
        <v>28250</v>
      </c>
      <c r="H65" s="44">
        <v>0</v>
      </c>
      <c r="I65" s="44">
        <v>28250</v>
      </c>
      <c r="J65" s="43">
        <v>0</v>
      </c>
    </row>
    <row r="66" spans="1:10" x14ac:dyDescent="0.25">
      <c r="A66" s="42" t="s">
        <v>353</v>
      </c>
      <c r="B66" s="40">
        <v>0</v>
      </c>
      <c r="C66" s="40">
        <v>0</v>
      </c>
      <c r="D66" s="40">
        <v>28250</v>
      </c>
      <c r="E66" s="40">
        <v>0</v>
      </c>
      <c r="F66" s="41">
        <v>28250</v>
      </c>
      <c r="G66" s="40">
        <v>28250</v>
      </c>
      <c r="H66" s="40">
        <v>0</v>
      </c>
      <c r="I66" s="40">
        <v>28250</v>
      </c>
      <c r="J66" s="39">
        <v>0</v>
      </c>
    </row>
    <row r="67" spans="1:10" ht="31.5" x14ac:dyDescent="0.25">
      <c r="A67" s="42" t="s">
        <v>352</v>
      </c>
      <c r="B67" s="40">
        <v>0</v>
      </c>
      <c r="C67" s="40">
        <v>0</v>
      </c>
      <c r="D67" s="40">
        <v>265365.81</v>
      </c>
      <c r="E67" s="40">
        <v>0</v>
      </c>
      <c r="F67" s="41">
        <v>265365.81</v>
      </c>
      <c r="G67" s="40">
        <v>265365.81</v>
      </c>
      <c r="H67" s="40">
        <v>0</v>
      </c>
      <c r="I67" s="40">
        <v>265365.81</v>
      </c>
      <c r="J67" s="39">
        <v>0</v>
      </c>
    </row>
    <row r="68" spans="1:10" ht="31.5" x14ac:dyDescent="0.25">
      <c r="A68" s="46" t="s">
        <v>351</v>
      </c>
      <c r="B68" s="44">
        <v>0</v>
      </c>
      <c r="C68" s="44">
        <v>0</v>
      </c>
      <c r="D68" s="44">
        <v>139884.93</v>
      </c>
      <c r="E68" s="44">
        <v>0</v>
      </c>
      <c r="F68" s="45">
        <v>139884.93</v>
      </c>
      <c r="G68" s="44">
        <v>139884.93</v>
      </c>
      <c r="H68" s="44">
        <v>0</v>
      </c>
      <c r="I68" s="44">
        <v>139884.93</v>
      </c>
      <c r="J68" s="43">
        <v>0</v>
      </c>
    </row>
    <row r="69" spans="1:10" ht="31.5" x14ac:dyDescent="0.25">
      <c r="A69" s="46" t="s">
        <v>350</v>
      </c>
      <c r="B69" s="44">
        <v>481333</v>
      </c>
      <c r="C69" s="44">
        <v>481333</v>
      </c>
      <c r="D69" s="44">
        <v>390224</v>
      </c>
      <c r="E69" s="44">
        <v>0</v>
      </c>
      <c r="F69" s="45">
        <v>390224</v>
      </c>
      <c r="G69" s="44">
        <v>390224</v>
      </c>
      <c r="H69" s="44">
        <v>0</v>
      </c>
      <c r="I69" s="44">
        <v>390224</v>
      </c>
      <c r="J69" s="43">
        <v>0</v>
      </c>
    </row>
    <row r="70" spans="1:10" ht="31.5" x14ac:dyDescent="0.25">
      <c r="A70" s="46" t="s">
        <v>349</v>
      </c>
      <c r="B70" s="44">
        <v>0</v>
      </c>
      <c r="C70" s="44">
        <v>0</v>
      </c>
      <c r="D70" s="44">
        <v>34000</v>
      </c>
      <c r="E70" s="44">
        <v>0</v>
      </c>
      <c r="F70" s="45">
        <v>34000</v>
      </c>
      <c r="G70" s="44">
        <v>34000</v>
      </c>
      <c r="H70" s="44">
        <v>0</v>
      </c>
      <c r="I70" s="44">
        <v>34000</v>
      </c>
      <c r="J70" s="43">
        <v>0</v>
      </c>
    </row>
    <row r="71" spans="1:10" ht="31.5" x14ac:dyDescent="0.25">
      <c r="A71" s="46" t="s">
        <v>348</v>
      </c>
      <c r="B71" s="44">
        <v>0</v>
      </c>
      <c r="C71" s="44">
        <v>0</v>
      </c>
      <c r="D71" s="44">
        <v>22376.59</v>
      </c>
      <c r="E71" s="44">
        <v>0</v>
      </c>
      <c r="F71" s="45">
        <v>22376.59</v>
      </c>
      <c r="G71" s="44">
        <v>22376.59</v>
      </c>
      <c r="H71" s="44">
        <v>0</v>
      </c>
      <c r="I71" s="44">
        <v>22376.59</v>
      </c>
      <c r="J71" s="43">
        <v>0</v>
      </c>
    </row>
    <row r="72" spans="1:10" ht="31.5" x14ac:dyDescent="0.25">
      <c r="A72" s="46" t="s">
        <v>347</v>
      </c>
      <c r="B72" s="44">
        <v>4548000</v>
      </c>
      <c r="C72" s="44">
        <v>4548000</v>
      </c>
      <c r="D72" s="44">
        <v>4295809.04</v>
      </c>
      <c r="E72" s="44">
        <v>403221.42</v>
      </c>
      <c r="F72" s="45">
        <v>3892587.62</v>
      </c>
      <c r="G72" s="44">
        <v>4295809.04</v>
      </c>
      <c r="H72" s="44">
        <v>403221.42</v>
      </c>
      <c r="I72" s="44">
        <v>3892587.62</v>
      </c>
      <c r="J72" s="43">
        <v>0</v>
      </c>
    </row>
    <row r="73" spans="1:10" ht="31.5" x14ac:dyDescent="0.25">
      <c r="A73" s="42" t="s">
        <v>346</v>
      </c>
      <c r="B73" s="40">
        <v>5029333</v>
      </c>
      <c r="C73" s="40">
        <v>5029333</v>
      </c>
      <c r="D73" s="40">
        <v>4882294.5599999996</v>
      </c>
      <c r="E73" s="40">
        <v>403221.42</v>
      </c>
      <c r="F73" s="41">
        <v>4479073.1399999997</v>
      </c>
      <c r="G73" s="40">
        <v>4882294.5599999996</v>
      </c>
      <c r="H73" s="40">
        <v>403221.42</v>
      </c>
      <c r="I73" s="40">
        <v>4479073.1399999997</v>
      </c>
      <c r="J73" s="39">
        <v>0</v>
      </c>
    </row>
    <row r="74" spans="1:10" ht="31.5" x14ac:dyDescent="0.25">
      <c r="A74" s="42" t="s">
        <v>345</v>
      </c>
      <c r="B74" s="40">
        <v>5029333</v>
      </c>
      <c r="C74" s="40">
        <v>5029333</v>
      </c>
      <c r="D74" s="40">
        <v>4882294.5599999996</v>
      </c>
      <c r="E74" s="40">
        <v>403221.42</v>
      </c>
      <c r="F74" s="41">
        <v>4479073.1399999997</v>
      </c>
      <c r="G74" s="40">
        <v>4882294.5599999996</v>
      </c>
      <c r="H74" s="40">
        <v>403221.42</v>
      </c>
      <c r="I74" s="40">
        <v>4479073.1399999997</v>
      </c>
      <c r="J74" s="39">
        <v>0</v>
      </c>
    </row>
    <row r="75" spans="1:10" ht="31.5" x14ac:dyDescent="0.25">
      <c r="A75" s="46" t="s">
        <v>344</v>
      </c>
      <c r="B75" s="44">
        <v>500000</v>
      </c>
      <c r="C75" s="44">
        <v>500000</v>
      </c>
      <c r="D75" s="44">
        <v>0</v>
      </c>
      <c r="E75" s="44">
        <v>0</v>
      </c>
      <c r="F75" s="45">
        <v>0</v>
      </c>
      <c r="G75" s="44">
        <v>0</v>
      </c>
      <c r="H75" s="44">
        <v>0</v>
      </c>
      <c r="I75" s="44">
        <v>0</v>
      </c>
      <c r="J75" s="43">
        <v>0</v>
      </c>
    </row>
    <row r="76" spans="1:10" ht="31.5" x14ac:dyDescent="0.25">
      <c r="A76" s="46" t="s">
        <v>343</v>
      </c>
      <c r="B76" s="44">
        <v>0</v>
      </c>
      <c r="C76" s="44">
        <v>0</v>
      </c>
      <c r="D76" s="44">
        <v>446148.46</v>
      </c>
      <c r="E76" s="44">
        <v>0</v>
      </c>
      <c r="F76" s="45">
        <v>446148.46</v>
      </c>
      <c r="G76" s="44">
        <v>0</v>
      </c>
      <c r="H76" s="44">
        <v>0</v>
      </c>
      <c r="I76" s="44">
        <v>0</v>
      </c>
      <c r="J76" s="43">
        <v>446148.46</v>
      </c>
    </row>
    <row r="77" spans="1:10" ht="31.5" x14ac:dyDescent="0.25">
      <c r="A77" s="42" t="s">
        <v>342</v>
      </c>
      <c r="B77" s="40">
        <v>500000</v>
      </c>
      <c r="C77" s="40">
        <v>500000</v>
      </c>
      <c r="D77" s="40">
        <v>446148.46</v>
      </c>
      <c r="E77" s="40">
        <v>0</v>
      </c>
      <c r="F77" s="41">
        <v>446148.46</v>
      </c>
      <c r="G77" s="40">
        <v>0</v>
      </c>
      <c r="H77" s="40">
        <v>0</v>
      </c>
      <c r="I77" s="40">
        <v>0</v>
      </c>
      <c r="J77" s="39">
        <v>446148.46</v>
      </c>
    </row>
    <row r="78" spans="1:10" ht="31.5" x14ac:dyDescent="0.25">
      <c r="A78" s="42" t="s">
        <v>341</v>
      </c>
      <c r="B78" s="40">
        <v>500000</v>
      </c>
      <c r="C78" s="40">
        <v>500000</v>
      </c>
      <c r="D78" s="40">
        <v>446148.46</v>
      </c>
      <c r="E78" s="40">
        <v>0</v>
      </c>
      <c r="F78" s="41">
        <v>446148.46</v>
      </c>
      <c r="G78" s="40">
        <v>0</v>
      </c>
      <c r="H78" s="40">
        <v>0</v>
      </c>
      <c r="I78" s="40">
        <v>0</v>
      </c>
      <c r="J78" s="39">
        <v>446148.46</v>
      </c>
    </row>
    <row r="79" spans="1:10" ht="31.5" x14ac:dyDescent="0.25">
      <c r="A79" s="46" t="s">
        <v>43</v>
      </c>
      <c r="B79" s="44">
        <v>450000</v>
      </c>
      <c r="C79" s="44">
        <v>450000</v>
      </c>
      <c r="D79" s="44">
        <v>85596.3</v>
      </c>
      <c r="E79" s="44">
        <v>0</v>
      </c>
      <c r="F79" s="45">
        <v>85596.3</v>
      </c>
      <c r="G79" s="44">
        <v>85596.3</v>
      </c>
      <c r="H79" s="44">
        <v>0</v>
      </c>
      <c r="I79" s="44">
        <v>85596.3</v>
      </c>
      <c r="J79" s="43">
        <v>0</v>
      </c>
    </row>
    <row r="80" spans="1:10" ht="31.5" x14ac:dyDescent="0.25">
      <c r="A80" s="42" t="s">
        <v>340</v>
      </c>
      <c r="B80" s="40">
        <v>450000</v>
      </c>
      <c r="C80" s="40">
        <v>450000</v>
      </c>
      <c r="D80" s="40">
        <v>85596.3</v>
      </c>
      <c r="E80" s="40">
        <v>0</v>
      </c>
      <c r="F80" s="41">
        <v>85596.3</v>
      </c>
      <c r="G80" s="40">
        <v>85596.3</v>
      </c>
      <c r="H80" s="40">
        <v>0</v>
      </c>
      <c r="I80" s="40">
        <v>85596.3</v>
      </c>
      <c r="J80" s="39">
        <v>0</v>
      </c>
    </row>
    <row r="81" spans="1:10" ht="31.5" x14ac:dyDescent="0.25">
      <c r="A81" s="42" t="s">
        <v>339</v>
      </c>
      <c r="B81" s="40">
        <v>450000</v>
      </c>
      <c r="C81" s="40">
        <v>450000</v>
      </c>
      <c r="D81" s="40">
        <v>85596.3</v>
      </c>
      <c r="E81" s="40">
        <v>0</v>
      </c>
      <c r="F81" s="41">
        <v>85596.3</v>
      </c>
      <c r="G81" s="40">
        <v>85596.3</v>
      </c>
      <c r="H81" s="40">
        <v>0</v>
      </c>
      <c r="I81" s="40">
        <v>85596.3</v>
      </c>
      <c r="J81" s="39">
        <v>0</v>
      </c>
    </row>
    <row r="82" spans="1:10" ht="31.5" x14ac:dyDescent="0.25">
      <c r="A82" s="46" t="s">
        <v>338</v>
      </c>
      <c r="B82" s="44">
        <v>204125865.59</v>
      </c>
      <c r="C82" s="44">
        <v>204125865.59</v>
      </c>
      <c r="D82" s="44">
        <v>206902034.69</v>
      </c>
      <c r="E82" s="44">
        <v>0</v>
      </c>
      <c r="F82" s="45">
        <v>206902034.69</v>
      </c>
      <c r="G82" s="44">
        <v>206902034.69</v>
      </c>
      <c r="H82" s="44">
        <v>0</v>
      </c>
      <c r="I82" s="44">
        <v>206902034.69</v>
      </c>
      <c r="J82" s="43">
        <v>0</v>
      </c>
    </row>
    <row r="83" spans="1:10" ht="31.5" x14ac:dyDescent="0.25">
      <c r="A83" s="46" t="s">
        <v>337</v>
      </c>
      <c r="B83" s="44">
        <v>5359258.87</v>
      </c>
      <c r="C83" s="44">
        <v>5359258.87</v>
      </c>
      <c r="D83" s="44">
        <v>9705363.7100000009</v>
      </c>
      <c r="E83" s="44">
        <v>0</v>
      </c>
      <c r="F83" s="45">
        <v>9705363.7100000009</v>
      </c>
      <c r="G83" s="44">
        <v>4055237.05</v>
      </c>
      <c r="H83" s="44">
        <v>0</v>
      </c>
      <c r="I83" s="44">
        <v>4055237.05</v>
      </c>
      <c r="J83" s="43">
        <v>5650126.6600000001</v>
      </c>
    </row>
    <row r="84" spans="1:10" ht="31.5" x14ac:dyDescent="0.25">
      <c r="A84" s="42" t="s">
        <v>336</v>
      </c>
      <c r="B84" s="40">
        <v>209485124.46000001</v>
      </c>
      <c r="C84" s="40">
        <v>209485124.46000001</v>
      </c>
      <c r="D84" s="40">
        <v>216607398.40000001</v>
      </c>
      <c r="E84" s="40">
        <v>0</v>
      </c>
      <c r="F84" s="41">
        <v>216607398.40000001</v>
      </c>
      <c r="G84" s="40">
        <v>210957271.74000001</v>
      </c>
      <c r="H84" s="40">
        <v>0</v>
      </c>
      <c r="I84" s="40">
        <v>210957271.74000001</v>
      </c>
      <c r="J84" s="39">
        <v>5650126.6600000001</v>
      </c>
    </row>
    <row r="85" spans="1:10" ht="31.5" x14ac:dyDescent="0.25">
      <c r="A85" s="46" t="s">
        <v>48</v>
      </c>
      <c r="B85" s="44">
        <v>168867</v>
      </c>
      <c r="C85" s="44">
        <v>168867</v>
      </c>
      <c r="D85" s="44">
        <v>168867</v>
      </c>
      <c r="E85" s="44">
        <v>0</v>
      </c>
      <c r="F85" s="45">
        <v>168867</v>
      </c>
      <c r="G85" s="44">
        <v>168867</v>
      </c>
      <c r="H85" s="44">
        <v>0</v>
      </c>
      <c r="I85" s="44">
        <v>168867</v>
      </c>
      <c r="J85" s="43">
        <v>0</v>
      </c>
    </row>
    <row r="86" spans="1:10" ht="31.5" x14ac:dyDescent="0.25">
      <c r="A86" s="46" t="s">
        <v>211</v>
      </c>
      <c r="B86" s="44">
        <v>16667</v>
      </c>
      <c r="C86" s="44">
        <v>16667</v>
      </c>
      <c r="D86" s="44">
        <v>0</v>
      </c>
      <c r="E86" s="44">
        <v>0</v>
      </c>
      <c r="F86" s="45">
        <v>0</v>
      </c>
      <c r="G86" s="44">
        <v>0</v>
      </c>
      <c r="H86" s="44">
        <v>0</v>
      </c>
      <c r="I86" s="44">
        <v>0</v>
      </c>
      <c r="J86" s="43">
        <v>0</v>
      </c>
    </row>
    <row r="87" spans="1:10" ht="31.5" x14ac:dyDescent="0.25">
      <c r="A87" s="46" t="s">
        <v>335</v>
      </c>
      <c r="B87" s="44">
        <v>469000</v>
      </c>
      <c r="C87" s="44">
        <v>469000</v>
      </c>
      <c r="D87" s="44">
        <v>149616.63</v>
      </c>
      <c r="E87" s="44">
        <v>0</v>
      </c>
      <c r="F87" s="45">
        <v>149616.63</v>
      </c>
      <c r="G87" s="44">
        <v>149616.63</v>
      </c>
      <c r="H87" s="44">
        <v>0</v>
      </c>
      <c r="I87" s="44">
        <v>149616.63</v>
      </c>
      <c r="J87" s="43">
        <v>0</v>
      </c>
    </row>
    <row r="88" spans="1:10" ht="31.5" x14ac:dyDescent="0.25">
      <c r="A88" s="46" t="s">
        <v>212</v>
      </c>
      <c r="B88" s="44">
        <v>0</v>
      </c>
      <c r="C88" s="44">
        <v>0</v>
      </c>
      <c r="D88" s="44">
        <v>86596</v>
      </c>
      <c r="E88" s="44">
        <v>0</v>
      </c>
      <c r="F88" s="45">
        <v>86596</v>
      </c>
      <c r="G88" s="44">
        <v>86596</v>
      </c>
      <c r="H88" s="44">
        <v>0</v>
      </c>
      <c r="I88" s="44">
        <v>86596</v>
      </c>
      <c r="J88" s="43">
        <v>0</v>
      </c>
    </row>
    <row r="89" spans="1:10" ht="31.5" x14ac:dyDescent="0.25">
      <c r="A89" s="42" t="s">
        <v>334</v>
      </c>
      <c r="B89" s="40">
        <v>654534</v>
      </c>
      <c r="C89" s="40">
        <v>654534</v>
      </c>
      <c r="D89" s="40">
        <v>405079.63</v>
      </c>
      <c r="E89" s="40">
        <v>0</v>
      </c>
      <c r="F89" s="41">
        <v>405079.63</v>
      </c>
      <c r="G89" s="40">
        <v>405079.63</v>
      </c>
      <c r="H89" s="40">
        <v>0</v>
      </c>
      <c r="I89" s="40">
        <v>405079.63</v>
      </c>
      <c r="J89" s="39">
        <v>0</v>
      </c>
    </row>
    <row r="90" spans="1:10" x14ac:dyDescent="0.25">
      <c r="A90" s="42" t="s">
        <v>333</v>
      </c>
      <c r="B90" s="40">
        <v>210139658.46000001</v>
      </c>
      <c r="C90" s="40">
        <v>210139658.46000001</v>
      </c>
      <c r="D90" s="40">
        <v>217012478.03</v>
      </c>
      <c r="E90" s="40">
        <v>0</v>
      </c>
      <c r="F90" s="41">
        <v>217012478.03</v>
      </c>
      <c r="G90" s="40">
        <v>211362351.37</v>
      </c>
      <c r="H90" s="40">
        <v>0</v>
      </c>
      <c r="I90" s="40">
        <v>211362351.37</v>
      </c>
      <c r="J90" s="39">
        <v>5650126.6600000001</v>
      </c>
    </row>
    <row r="91" spans="1:10" ht="31.5" x14ac:dyDescent="0.25">
      <c r="A91" s="46" t="s">
        <v>332</v>
      </c>
      <c r="B91" s="44">
        <v>0</v>
      </c>
      <c r="C91" s="44">
        <v>0</v>
      </c>
      <c r="D91" s="44">
        <v>15792</v>
      </c>
      <c r="E91" s="44">
        <v>22026.6</v>
      </c>
      <c r="F91" s="45">
        <v>-6234.6</v>
      </c>
      <c r="G91" s="44">
        <v>15792</v>
      </c>
      <c r="H91" s="44">
        <v>22026.6</v>
      </c>
      <c r="I91" s="44">
        <v>-6234.6</v>
      </c>
      <c r="J91" s="43">
        <v>0</v>
      </c>
    </row>
    <row r="92" spans="1:10" x14ac:dyDescent="0.25">
      <c r="A92" s="42" t="s">
        <v>331</v>
      </c>
      <c r="B92" s="40">
        <v>0</v>
      </c>
      <c r="C92" s="40">
        <v>0</v>
      </c>
      <c r="D92" s="40">
        <v>15792</v>
      </c>
      <c r="E92" s="40">
        <v>22026.6</v>
      </c>
      <c r="F92" s="41">
        <v>-6234.6</v>
      </c>
      <c r="G92" s="40">
        <v>15792</v>
      </c>
      <c r="H92" s="40">
        <v>22026.6</v>
      </c>
      <c r="I92" s="40">
        <v>-6234.6</v>
      </c>
      <c r="J92" s="39">
        <v>0</v>
      </c>
    </row>
    <row r="93" spans="1:10" ht="31.5" x14ac:dyDescent="0.25">
      <c r="A93" s="42" t="s">
        <v>330</v>
      </c>
      <c r="B93" s="40">
        <v>0</v>
      </c>
      <c r="C93" s="40">
        <v>0</v>
      </c>
      <c r="D93" s="40">
        <v>15792</v>
      </c>
      <c r="E93" s="40">
        <v>22026.6</v>
      </c>
      <c r="F93" s="41">
        <v>-6234.6</v>
      </c>
      <c r="G93" s="40">
        <v>15792</v>
      </c>
      <c r="H93" s="40">
        <v>22026.6</v>
      </c>
      <c r="I93" s="40">
        <v>-6234.6</v>
      </c>
      <c r="J93" s="39">
        <v>0</v>
      </c>
    </row>
    <row r="94" spans="1:10" ht="31.5" x14ac:dyDescent="0.25">
      <c r="A94" s="46" t="s">
        <v>51</v>
      </c>
      <c r="B94" s="44">
        <v>950000</v>
      </c>
      <c r="C94" s="44">
        <v>950000</v>
      </c>
      <c r="D94" s="44">
        <v>967342.5</v>
      </c>
      <c r="E94" s="44">
        <v>17802.75</v>
      </c>
      <c r="F94" s="45">
        <v>949539.75</v>
      </c>
      <c r="G94" s="44">
        <v>967342.5</v>
      </c>
      <c r="H94" s="44">
        <v>17802.75</v>
      </c>
      <c r="I94" s="44">
        <v>949539.75</v>
      </c>
      <c r="J94" s="43">
        <v>0</v>
      </c>
    </row>
    <row r="95" spans="1:10" ht="31.5" x14ac:dyDescent="0.25">
      <c r="A95" s="46" t="s">
        <v>52</v>
      </c>
      <c r="B95" s="44">
        <v>2314000</v>
      </c>
      <c r="C95" s="44">
        <v>2314000</v>
      </c>
      <c r="D95" s="44">
        <v>2246629.33</v>
      </c>
      <c r="E95" s="44">
        <v>0</v>
      </c>
      <c r="F95" s="45">
        <v>2246629.33</v>
      </c>
      <c r="G95" s="44">
        <v>2246629.33</v>
      </c>
      <c r="H95" s="44">
        <v>0</v>
      </c>
      <c r="I95" s="44">
        <v>2246629.33</v>
      </c>
      <c r="J95" s="43">
        <v>0</v>
      </c>
    </row>
    <row r="96" spans="1:10" ht="31.5" x14ac:dyDescent="0.25">
      <c r="A96" s="42" t="s">
        <v>329</v>
      </c>
      <c r="B96" s="40">
        <v>3264000</v>
      </c>
      <c r="C96" s="40">
        <v>3264000</v>
      </c>
      <c r="D96" s="40">
        <v>3213971.83</v>
      </c>
      <c r="E96" s="40">
        <v>17802.75</v>
      </c>
      <c r="F96" s="41">
        <v>3196169.08</v>
      </c>
      <c r="G96" s="40">
        <v>3213971.83</v>
      </c>
      <c r="H96" s="40">
        <v>17802.75</v>
      </c>
      <c r="I96" s="40">
        <v>3196169.08</v>
      </c>
      <c r="J96" s="39">
        <v>0</v>
      </c>
    </row>
    <row r="97" spans="1:10" ht="31.5" x14ac:dyDescent="0.25">
      <c r="A97" s="42" t="s">
        <v>328</v>
      </c>
      <c r="B97" s="40">
        <v>3264000</v>
      </c>
      <c r="C97" s="40">
        <v>3264000</v>
      </c>
      <c r="D97" s="40">
        <v>3213971.83</v>
      </c>
      <c r="E97" s="40">
        <v>17802.75</v>
      </c>
      <c r="F97" s="41">
        <v>3196169.08</v>
      </c>
      <c r="G97" s="40">
        <v>3213971.83</v>
      </c>
      <c r="H97" s="40">
        <v>17802.75</v>
      </c>
      <c r="I97" s="40">
        <v>3196169.08</v>
      </c>
      <c r="J97" s="39">
        <v>0</v>
      </c>
    </row>
    <row r="98" spans="1:10" x14ac:dyDescent="0.25">
      <c r="A98" s="46" t="s">
        <v>54</v>
      </c>
      <c r="B98" s="44">
        <v>140000</v>
      </c>
      <c r="C98" s="44">
        <v>140000</v>
      </c>
      <c r="D98" s="44">
        <v>192150</v>
      </c>
      <c r="E98" s="44">
        <v>0</v>
      </c>
      <c r="F98" s="45">
        <v>192150</v>
      </c>
      <c r="G98" s="44">
        <v>192150</v>
      </c>
      <c r="H98" s="44">
        <v>0</v>
      </c>
      <c r="I98" s="44">
        <v>192150</v>
      </c>
      <c r="J98" s="43">
        <v>0</v>
      </c>
    </row>
    <row r="99" spans="1:10" x14ac:dyDescent="0.25">
      <c r="A99" s="46" t="s">
        <v>55</v>
      </c>
      <c r="B99" s="44">
        <v>55000</v>
      </c>
      <c r="C99" s="44">
        <v>55000</v>
      </c>
      <c r="D99" s="44">
        <v>151758.07999999999</v>
      </c>
      <c r="E99" s="44">
        <v>0</v>
      </c>
      <c r="F99" s="45">
        <v>151758.07999999999</v>
      </c>
      <c r="G99" s="44">
        <v>42500</v>
      </c>
      <c r="H99" s="44">
        <v>0</v>
      </c>
      <c r="I99" s="44">
        <v>42500</v>
      </c>
      <c r="J99" s="43">
        <v>109258.08</v>
      </c>
    </row>
    <row r="100" spans="1:10" ht="31.5" x14ac:dyDescent="0.25">
      <c r="A100" s="42" t="s">
        <v>327</v>
      </c>
      <c r="B100" s="40">
        <v>195000</v>
      </c>
      <c r="C100" s="40">
        <v>195000</v>
      </c>
      <c r="D100" s="40">
        <v>343908.08</v>
      </c>
      <c r="E100" s="40">
        <v>0</v>
      </c>
      <c r="F100" s="41">
        <v>343908.08</v>
      </c>
      <c r="G100" s="40">
        <v>234650</v>
      </c>
      <c r="H100" s="40">
        <v>0</v>
      </c>
      <c r="I100" s="40">
        <v>234650</v>
      </c>
      <c r="J100" s="39">
        <v>109258.08</v>
      </c>
    </row>
    <row r="101" spans="1:10" ht="31.5" x14ac:dyDescent="0.25">
      <c r="A101" s="42" t="s">
        <v>326</v>
      </c>
      <c r="B101" s="40">
        <v>195000</v>
      </c>
      <c r="C101" s="40">
        <v>195000</v>
      </c>
      <c r="D101" s="40">
        <v>343908.08</v>
      </c>
      <c r="E101" s="40">
        <v>0</v>
      </c>
      <c r="F101" s="41">
        <v>343908.08</v>
      </c>
      <c r="G101" s="40">
        <v>234650</v>
      </c>
      <c r="H101" s="40">
        <v>0</v>
      </c>
      <c r="I101" s="40">
        <v>234650</v>
      </c>
      <c r="J101" s="39">
        <v>109258.08</v>
      </c>
    </row>
    <row r="102" spans="1:10" ht="31.5" x14ac:dyDescent="0.25">
      <c r="A102" s="46" t="s">
        <v>325</v>
      </c>
      <c r="B102" s="44">
        <v>1100000</v>
      </c>
      <c r="C102" s="44">
        <v>1100000</v>
      </c>
      <c r="D102" s="44">
        <v>2187.33</v>
      </c>
      <c r="E102" s="44">
        <v>0</v>
      </c>
      <c r="F102" s="45">
        <v>2187.33</v>
      </c>
      <c r="G102" s="44">
        <v>2187.33</v>
      </c>
      <c r="H102" s="44">
        <v>0</v>
      </c>
      <c r="I102" s="44">
        <v>2187.33</v>
      </c>
      <c r="J102" s="43">
        <v>0</v>
      </c>
    </row>
    <row r="103" spans="1:10" ht="31.5" x14ac:dyDescent="0.25">
      <c r="A103" s="46" t="s">
        <v>324</v>
      </c>
      <c r="B103" s="44">
        <v>800000</v>
      </c>
      <c r="C103" s="44">
        <v>800000</v>
      </c>
      <c r="D103" s="44">
        <v>508622.21</v>
      </c>
      <c r="E103" s="44">
        <v>29507.93</v>
      </c>
      <c r="F103" s="45">
        <v>479114.28</v>
      </c>
      <c r="G103" s="44">
        <v>508622.21</v>
      </c>
      <c r="H103" s="44">
        <v>29507.93</v>
      </c>
      <c r="I103" s="44">
        <v>479114.28</v>
      </c>
      <c r="J103" s="43">
        <v>0</v>
      </c>
    </row>
    <row r="104" spans="1:10" ht="31.5" x14ac:dyDescent="0.25">
      <c r="A104" s="42" t="s">
        <v>323</v>
      </c>
      <c r="B104" s="40">
        <v>1900000</v>
      </c>
      <c r="C104" s="40">
        <v>1900000</v>
      </c>
      <c r="D104" s="40">
        <v>510809.54</v>
      </c>
      <c r="E104" s="40">
        <v>29507.93</v>
      </c>
      <c r="F104" s="41">
        <v>481301.61</v>
      </c>
      <c r="G104" s="40">
        <v>510809.54</v>
      </c>
      <c r="H104" s="40">
        <v>29507.93</v>
      </c>
      <c r="I104" s="40">
        <v>481301.61</v>
      </c>
      <c r="J104" s="39">
        <v>0</v>
      </c>
    </row>
    <row r="105" spans="1:10" ht="31.5" x14ac:dyDescent="0.25">
      <c r="A105" s="46" t="s">
        <v>322</v>
      </c>
      <c r="B105" s="44">
        <v>50000</v>
      </c>
      <c r="C105" s="44">
        <v>50000</v>
      </c>
      <c r="D105" s="44">
        <v>0</v>
      </c>
      <c r="E105" s="44">
        <v>0</v>
      </c>
      <c r="F105" s="45">
        <v>0</v>
      </c>
      <c r="G105" s="44">
        <v>0</v>
      </c>
      <c r="H105" s="44">
        <v>0</v>
      </c>
      <c r="I105" s="44">
        <v>0</v>
      </c>
      <c r="J105" s="43">
        <v>0</v>
      </c>
    </row>
    <row r="106" spans="1:10" x14ac:dyDescent="0.25">
      <c r="A106" s="42" t="s">
        <v>321</v>
      </c>
      <c r="B106" s="40">
        <v>50000</v>
      </c>
      <c r="C106" s="40">
        <v>50000</v>
      </c>
      <c r="D106" s="40">
        <v>0</v>
      </c>
      <c r="E106" s="40">
        <v>0</v>
      </c>
      <c r="F106" s="41">
        <v>0</v>
      </c>
      <c r="G106" s="40">
        <v>0</v>
      </c>
      <c r="H106" s="40">
        <v>0</v>
      </c>
      <c r="I106" s="40">
        <v>0</v>
      </c>
      <c r="J106" s="39">
        <v>0</v>
      </c>
    </row>
    <row r="107" spans="1:10" ht="31.5" x14ac:dyDescent="0.25">
      <c r="A107" s="42" t="s">
        <v>320</v>
      </c>
      <c r="B107" s="40">
        <v>1950000</v>
      </c>
      <c r="C107" s="40">
        <v>1950000</v>
      </c>
      <c r="D107" s="40">
        <v>510809.54</v>
      </c>
      <c r="E107" s="40">
        <v>29507.93</v>
      </c>
      <c r="F107" s="41">
        <v>481301.61</v>
      </c>
      <c r="G107" s="40">
        <v>510809.54</v>
      </c>
      <c r="H107" s="40">
        <v>29507.93</v>
      </c>
      <c r="I107" s="40">
        <v>481301.61</v>
      </c>
      <c r="J107" s="39">
        <v>0</v>
      </c>
    </row>
    <row r="108" spans="1:10" x14ac:dyDescent="0.25">
      <c r="A108" s="42" t="s">
        <v>319</v>
      </c>
      <c r="B108" s="40">
        <v>221527991.46000001</v>
      </c>
      <c r="C108" s="40">
        <v>221527991.46000001</v>
      </c>
      <c r="D108" s="40">
        <v>226776364.61000001</v>
      </c>
      <c r="E108" s="40">
        <v>472558.7</v>
      </c>
      <c r="F108" s="41">
        <v>226303805.91</v>
      </c>
      <c r="G108" s="40">
        <v>220570831.41</v>
      </c>
      <c r="H108" s="40">
        <v>472558.7</v>
      </c>
      <c r="I108" s="40">
        <v>220098272.71000001</v>
      </c>
      <c r="J108" s="39">
        <v>6205533.2000000002</v>
      </c>
    </row>
    <row r="109" spans="1:10" x14ac:dyDescent="0.25">
      <c r="A109" s="46" t="s">
        <v>59</v>
      </c>
      <c r="B109" s="44">
        <v>3000</v>
      </c>
      <c r="C109" s="44">
        <v>3000</v>
      </c>
      <c r="D109" s="44">
        <v>23205.19</v>
      </c>
      <c r="E109" s="44">
        <v>0</v>
      </c>
      <c r="F109" s="45">
        <v>23205.19</v>
      </c>
      <c r="G109" s="44">
        <v>23205.19</v>
      </c>
      <c r="H109" s="44">
        <v>0</v>
      </c>
      <c r="I109" s="44">
        <v>23205.19</v>
      </c>
      <c r="J109" s="43">
        <v>0</v>
      </c>
    </row>
    <row r="110" spans="1:10" x14ac:dyDescent="0.25">
      <c r="A110" s="42" t="s">
        <v>318</v>
      </c>
      <c r="B110" s="40">
        <v>3000</v>
      </c>
      <c r="C110" s="40">
        <v>3000</v>
      </c>
      <c r="D110" s="40">
        <v>23205.19</v>
      </c>
      <c r="E110" s="40">
        <v>0</v>
      </c>
      <c r="F110" s="41">
        <v>23205.19</v>
      </c>
      <c r="G110" s="40">
        <v>23205.19</v>
      </c>
      <c r="H110" s="40">
        <v>0</v>
      </c>
      <c r="I110" s="40">
        <v>23205.19</v>
      </c>
      <c r="J110" s="39">
        <v>0</v>
      </c>
    </row>
    <row r="111" spans="1:10" x14ac:dyDescent="0.25">
      <c r="A111" s="46" t="s">
        <v>317</v>
      </c>
      <c r="B111" s="44">
        <v>0</v>
      </c>
      <c r="C111" s="44">
        <v>0</v>
      </c>
      <c r="D111" s="44">
        <v>37397.26</v>
      </c>
      <c r="E111" s="44">
        <v>0</v>
      </c>
      <c r="F111" s="45">
        <v>37397.26</v>
      </c>
      <c r="G111" s="44">
        <v>37397.26</v>
      </c>
      <c r="H111" s="44">
        <v>0</v>
      </c>
      <c r="I111" s="44">
        <v>37397.26</v>
      </c>
      <c r="J111" s="43">
        <v>0</v>
      </c>
    </row>
    <row r="112" spans="1:10" x14ac:dyDescent="0.25">
      <c r="A112" s="42" t="s">
        <v>316</v>
      </c>
      <c r="B112" s="40">
        <v>0</v>
      </c>
      <c r="C112" s="40">
        <v>0</v>
      </c>
      <c r="D112" s="40">
        <v>37397.26</v>
      </c>
      <c r="E112" s="40">
        <v>0</v>
      </c>
      <c r="F112" s="41">
        <v>37397.26</v>
      </c>
      <c r="G112" s="40">
        <v>37397.26</v>
      </c>
      <c r="H112" s="40">
        <v>0</v>
      </c>
      <c r="I112" s="40">
        <v>37397.26</v>
      </c>
      <c r="J112" s="39">
        <v>0</v>
      </c>
    </row>
    <row r="113" spans="1:10" x14ac:dyDescent="0.25">
      <c r="A113" s="42" t="s">
        <v>315</v>
      </c>
      <c r="B113" s="40">
        <v>3000</v>
      </c>
      <c r="C113" s="40">
        <v>3000</v>
      </c>
      <c r="D113" s="40">
        <v>60602.45</v>
      </c>
      <c r="E113" s="40">
        <v>0</v>
      </c>
      <c r="F113" s="41">
        <v>60602.45</v>
      </c>
      <c r="G113" s="40">
        <v>60602.45</v>
      </c>
      <c r="H113" s="40">
        <v>0</v>
      </c>
      <c r="I113" s="40">
        <v>60602.45</v>
      </c>
      <c r="J113" s="39">
        <v>0</v>
      </c>
    </row>
    <row r="114" spans="1:10" x14ac:dyDescent="0.25">
      <c r="A114" s="46" t="s">
        <v>60</v>
      </c>
      <c r="B114" s="44">
        <v>3000</v>
      </c>
      <c r="C114" s="44">
        <v>3000</v>
      </c>
      <c r="D114" s="44">
        <v>1740.61</v>
      </c>
      <c r="E114" s="44">
        <v>0</v>
      </c>
      <c r="F114" s="45">
        <v>1740.61</v>
      </c>
      <c r="G114" s="44">
        <v>1740.61</v>
      </c>
      <c r="H114" s="44">
        <v>0</v>
      </c>
      <c r="I114" s="44">
        <v>1740.61</v>
      </c>
      <c r="J114" s="43">
        <v>0</v>
      </c>
    </row>
    <row r="115" spans="1:10" ht="31.5" x14ac:dyDescent="0.25">
      <c r="A115" s="42" t="s">
        <v>314</v>
      </c>
      <c r="B115" s="40">
        <v>3000</v>
      </c>
      <c r="C115" s="40">
        <v>3000</v>
      </c>
      <c r="D115" s="40">
        <v>1740.61</v>
      </c>
      <c r="E115" s="40">
        <v>0</v>
      </c>
      <c r="F115" s="41">
        <v>1740.61</v>
      </c>
      <c r="G115" s="40">
        <v>1740.61</v>
      </c>
      <c r="H115" s="40">
        <v>0</v>
      </c>
      <c r="I115" s="40">
        <v>1740.61</v>
      </c>
      <c r="J115" s="39">
        <v>0</v>
      </c>
    </row>
    <row r="116" spans="1:10" x14ac:dyDescent="0.25">
      <c r="A116" s="42" t="s">
        <v>313</v>
      </c>
      <c r="B116" s="40">
        <v>3000</v>
      </c>
      <c r="C116" s="40">
        <v>3000</v>
      </c>
      <c r="D116" s="40">
        <v>1740.61</v>
      </c>
      <c r="E116" s="40">
        <v>0</v>
      </c>
      <c r="F116" s="41">
        <v>1740.61</v>
      </c>
      <c r="G116" s="40">
        <v>1740.61</v>
      </c>
      <c r="H116" s="40">
        <v>0</v>
      </c>
      <c r="I116" s="40">
        <v>1740.61</v>
      </c>
      <c r="J116" s="39">
        <v>0</v>
      </c>
    </row>
    <row r="117" spans="1:10" x14ac:dyDescent="0.25">
      <c r="A117" s="46" t="s">
        <v>62</v>
      </c>
      <c r="B117" s="44">
        <v>0</v>
      </c>
      <c r="C117" s="44">
        <v>0</v>
      </c>
      <c r="D117" s="44">
        <v>3125</v>
      </c>
      <c r="E117" s="44">
        <v>3125</v>
      </c>
      <c r="F117" s="45">
        <v>0</v>
      </c>
      <c r="G117" s="44">
        <v>0</v>
      </c>
      <c r="H117" s="44">
        <v>0</v>
      </c>
      <c r="I117" s="44">
        <v>0</v>
      </c>
      <c r="J117" s="43">
        <v>0</v>
      </c>
    </row>
    <row r="118" spans="1:10" x14ac:dyDescent="0.25">
      <c r="A118" s="42" t="s">
        <v>312</v>
      </c>
      <c r="B118" s="40">
        <v>0</v>
      </c>
      <c r="C118" s="40">
        <v>0</v>
      </c>
      <c r="D118" s="40">
        <v>3125</v>
      </c>
      <c r="E118" s="40">
        <v>3125</v>
      </c>
      <c r="F118" s="41">
        <v>0</v>
      </c>
      <c r="G118" s="40">
        <v>0</v>
      </c>
      <c r="H118" s="40">
        <v>0</v>
      </c>
      <c r="I118" s="40">
        <v>0</v>
      </c>
      <c r="J118" s="39">
        <v>0</v>
      </c>
    </row>
    <row r="119" spans="1:10" x14ac:dyDescent="0.25">
      <c r="A119" s="42" t="s">
        <v>311</v>
      </c>
      <c r="B119" s="40">
        <v>0</v>
      </c>
      <c r="C119" s="40">
        <v>0</v>
      </c>
      <c r="D119" s="40">
        <v>3125</v>
      </c>
      <c r="E119" s="40">
        <v>3125</v>
      </c>
      <c r="F119" s="41">
        <v>0</v>
      </c>
      <c r="G119" s="40">
        <v>0</v>
      </c>
      <c r="H119" s="40">
        <v>0</v>
      </c>
      <c r="I119" s="40">
        <v>0</v>
      </c>
      <c r="J119" s="39">
        <v>0</v>
      </c>
    </row>
    <row r="120" spans="1:10" x14ac:dyDescent="0.25">
      <c r="A120" s="46" t="s">
        <v>65</v>
      </c>
      <c r="B120" s="44">
        <v>1785400</v>
      </c>
      <c r="C120" s="44">
        <v>1785400</v>
      </c>
      <c r="D120" s="44">
        <v>1614289.97</v>
      </c>
      <c r="E120" s="44">
        <v>51048.9</v>
      </c>
      <c r="F120" s="45">
        <v>1563241.07</v>
      </c>
      <c r="G120" s="44">
        <v>952741.9</v>
      </c>
      <c r="H120" s="44">
        <v>0</v>
      </c>
      <c r="I120" s="44">
        <v>952741.9</v>
      </c>
      <c r="J120" s="43">
        <v>610499.17000000004</v>
      </c>
    </row>
    <row r="121" spans="1:10" ht="31.5" x14ac:dyDescent="0.25">
      <c r="A121" s="46" t="s">
        <v>195</v>
      </c>
      <c r="B121" s="44">
        <v>182000</v>
      </c>
      <c r="C121" s="44">
        <v>182000</v>
      </c>
      <c r="D121" s="44">
        <v>147954.29</v>
      </c>
      <c r="E121" s="44">
        <v>4544.8900000000003</v>
      </c>
      <c r="F121" s="45">
        <v>143409.4</v>
      </c>
      <c r="G121" s="44">
        <v>106314.71</v>
      </c>
      <c r="H121" s="44">
        <v>0</v>
      </c>
      <c r="I121" s="44">
        <v>106314.71</v>
      </c>
      <c r="J121" s="43">
        <v>37094.69</v>
      </c>
    </row>
    <row r="122" spans="1:10" ht="31.5" x14ac:dyDescent="0.25">
      <c r="A122" s="42" t="s">
        <v>310</v>
      </c>
      <c r="B122" s="40">
        <v>1967400</v>
      </c>
      <c r="C122" s="40">
        <v>1967400</v>
      </c>
      <c r="D122" s="40">
        <v>1762244.26</v>
      </c>
      <c r="E122" s="40">
        <v>55593.79</v>
      </c>
      <c r="F122" s="41">
        <v>1706650.47</v>
      </c>
      <c r="G122" s="40">
        <v>1059056.6100000001</v>
      </c>
      <c r="H122" s="40">
        <v>0</v>
      </c>
      <c r="I122" s="40">
        <v>1059056.6100000001</v>
      </c>
      <c r="J122" s="39">
        <v>647593.86</v>
      </c>
    </row>
    <row r="123" spans="1:10" x14ac:dyDescent="0.25">
      <c r="A123" s="46" t="s">
        <v>238</v>
      </c>
      <c r="B123" s="44">
        <v>230000</v>
      </c>
      <c r="C123" s="44">
        <v>230000</v>
      </c>
      <c r="D123" s="44">
        <v>308973.32</v>
      </c>
      <c r="E123" s="44">
        <v>0</v>
      </c>
      <c r="F123" s="45">
        <v>308973.32</v>
      </c>
      <c r="G123" s="44">
        <v>262473.32</v>
      </c>
      <c r="H123" s="44">
        <v>0</v>
      </c>
      <c r="I123" s="44">
        <v>262473.32</v>
      </c>
      <c r="J123" s="43">
        <v>46500</v>
      </c>
    </row>
    <row r="124" spans="1:10" x14ac:dyDescent="0.25">
      <c r="A124" s="42" t="s">
        <v>309</v>
      </c>
      <c r="B124" s="40">
        <v>230000</v>
      </c>
      <c r="C124" s="40">
        <v>230000</v>
      </c>
      <c r="D124" s="40">
        <v>308973.32</v>
      </c>
      <c r="E124" s="40">
        <v>0</v>
      </c>
      <c r="F124" s="41">
        <v>308973.32</v>
      </c>
      <c r="G124" s="40">
        <v>262473.32</v>
      </c>
      <c r="H124" s="40">
        <v>0</v>
      </c>
      <c r="I124" s="40">
        <v>262473.32</v>
      </c>
      <c r="J124" s="39">
        <v>46500</v>
      </c>
    </row>
    <row r="125" spans="1:10" ht="31.5" x14ac:dyDescent="0.25">
      <c r="A125" s="42" t="s">
        <v>308</v>
      </c>
      <c r="B125" s="40">
        <v>2197400</v>
      </c>
      <c r="C125" s="40">
        <v>2197400</v>
      </c>
      <c r="D125" s="40">
        <v>2071217.58</v>
      </c>
      <c r="E125" s="40">
        <v>55593.79</v>
      </c>
      <c r="F125" s="41">
        <v>2015623.79</v>
      </c>
      <c r="G125" s="40">
        <v>1321529.93</v>
      </c>
      <c r="H125" s="40">
        <v>0</v>
      </c>
      <c r="I125" s="40">
        <v>1321529.93</v>
      </c>
      <c r="J125" s="39">
        <v>694093.86</v>
      </c>
    </row>
    <row r="126" spans="1:10" x14ac:dyDescent="0.25">
      <c r="A126" s="42" t="s">
        <v>307</v>
      </c>
      <c r="B126" s="40">
        <v>2203400</v>
      </c>
      <c r="C126" s="40">
        <v>2203400</v>
      </c>
      <c r="D126" s="40">
        <v>2136685.64</v>
      </c>
      <c r="E126" s="40">
        <v>58718.79</v>
      </c>
      <c r="F126" s="41">
        <v>2077966.85</v>
      </c>
      <c r="G126" s="40">
        <v>1383872.99</v>
      </c>
      <c r="H126" s="40">
        <v>0</v>
      </c>
      <c r="I126" s="40">
        <v>1383872.99</v>
      </c>
      <c r="J126" s="39">
        <v>694093.86</v>
      </c>
    </row>
    <row r="127" spans="1:10" ht="31.5" x14ac:dyDescent="0.25">
      <c r="A127" s="46" t="s">
        <v>306</v>
      </c>
      <c r="B127" s="44">
        <v>0</v>
      </c>
      <c r="C127" s="44">
        <v>0</v>
      </c>
      <c r="D127" s="44">
        <v>0</v>
      </c>
      <c r="E127" s="44">
        <v>200.72</v>
      </c>
      <c r="F127" s="45">
        <v>-200.72</v>
      </c>
      <c r="G127" s="44">
        <v>0</v>
      </c>
      <c r="H127" s="44">
        <v>200.72</v>
      </c>
      <c r="I127" s="44">
        <v>-200.72</v>
      </c>
      <c r="J127" s="43">
        <v>0</v>
      </c>
    </row>
    <row r="128" spans="1:10" ht="31.5" x14ac:dyDescent="0.25">
      <c r="A128" s="46" t="s">
        <v>69</v>
      </c>
      <c r="B128" s="44">
        <v>0</v>
      </c>
      <c r="C128" s="44">
        <v>0</v>
      </c>
      <c r="D128" s="44">
        <v>0</v>
      </c>
      <c r="E128" s="44">
        <v>11644.81</v>
      </c>
      <c r="F128" s="45">
        <v>-11644.81</v>
      </c>
      <c r="G128" s="44">
        <v>0</v>
      </c>
      <c r="H128" s="44">
        <v>11644.81</v>
      </c>
      <c r="I128" s="44">
        <v>-11644.81</v>
      </c>
      <c r="J128" s="43">
        <v>0</v>
      </c>
    </row>
    <row r="129" spans="1:10" ht="31.5" x14ac:dyDescent="0.25">
      <c r="A129" s="46" t="s">
        <v>70</v>
      </c>
      <c r="B129" s="44">
        <v>400000</v>
      </c>
      <c r="C129" s="44">
        <v>400000</v>
      </c>
      <c r="D129" s="44">
        <v>0</v>
      </c>
      <c r="E129" s="44">
        <v>49.46</v>
      </c>
      <c r="F129" s="45">
        <v>-49.46</v>
      </c>
      <c r="G129" s="44">
        <v>0</v>
      </c>
      <c r="H129" s="44">
        <v>49.46</v>
      </c>
      <c r="I129" s="44">
        <v>-49.46</v>
      </c>
      <c r="J129" s="43">
        <v>0</v>
      </c>
    </row>
    <row r="130" spans="1:10" ht="31.5" x14ac:dyDescent="0.25">
      <c r="A130" s="42" t="s">
        <v>305</v>
      </c>
      <c r="B130" s="40">
        <v>400000</v>
      </c>
      <c r="C130" s="40">
        <v>400000</v>
      </c>
      <c r="D130" s="40">
        <v>0</v>
      </c>
      <c r="E130" s="40">
        <v>11894.99</v>
      </c>
      <c r="F130" s="41">
        <v>-11894.99</v>
      </c>
      <c r="G130" s="40">
        <v>0</v>
      </c>
      <c r="H130" s="40">
        <v>11894.99</v>
      </c>
      <c r="I130" s="40">
        <v>-11894.99</v>
      </c>
      <c r="J130" s="39">
        <v>0</v>
      </c>
    </row>
    <row r="131" spans="1:10" ht="31.5" x14ac:dyDescent="0.25">
      <c r="A131" s="46" t="s">
        <v>73</v>
      </c>
      <c r="B131" s="44">
        <v>2000000</v>
      </c>
      <c r="C131" s="44">
        <v>2000000</v>
      </c>
      <c r="D131" s="44">
        <v>2240840.9300000002</v>
      </c>
      <c r="E131" s="44">
        <v>165347.21</v>
      </c>
      <c r="F131" s="45">
        <v>2075493.72</v>
      </c>
      <c r="G131" s="44">
        <v>2162303.14</v>
      </c>
      <c r="H131" s="44">
        <v>165347.21</v>
      </c>
      <c r="I131" s="44">
        <v>1996955.93</v>
      </c>
      <c r="J131" s="43">
        <v>78537.789999999994</v>
      </c>
    </row>
    <row r="132" spans="1:10" ht="31.5" x14ac:dyDescent="0.25">
      <c r="A132" s="42" t="s">
        <v>304</v>
      </c>
      <c r="B132" s="40">
        <v>2000000</v>
      </c>
      <c r="C132" s="40">
        <v>2000000</v>
      </c>
      <c r="D132" s="40">
        <v>2240840.9300000002</v>
      </c>
      <c r="E132" s="40">
        <v>165347.21</v>
      </c>
      <c r="F132" s="41">
        <v>2075493.72</v>
      </c>
      <c r="G132" s="40">
        <v>2162303.14</v>
      </c>
      <c r="H132" s="40">
        <v>165347.21</v>
      </c>
      <c r="I132" s="40">
        <v>1996955.93</v>
      </c>
      <c r="J132" s="39">
        <v>78537.789999999994</v>
      </c>
    </row>
    <row r="133" spans="1:10" ht="47.25" x14ac:dyDescent="0.25">
      <c r="A133" s="46" t="s">
        <v>303</v>
      </c>
      <c r="B133" s="44">
        <v>3880710</v>
      </c>
      <c r="C133" s="44">
        <v>3880710</v>
      </c>
      <c r="D133" s="44">
        <v>3880710</v>
      </c>
      <c r="E133" s="44">
        <v>0</v>
      </c>
      <c r="F133" s="45">
        <v>3880710</v>
      </c>
      <c r="G133" s="44">
        <v>3880710</v>
      </c>
      <c r="H133" s="44">
        <v>0</v>
      </c>
      <c r="I133" s="44">
        <v>3880710</v>
      </c>
      <c r="J133" s="43">
        <v>0</v>
      </c>
    </row>
    <row r="134" spans="1:10" ht="31.5" x14ac:dyDescent="0.25">
      <c r="A134" s="42" t="s">
        <v>302</v>
      </c>
      <c r="B134" s="40">
        <v>3880710</v>
      </c>
      <c r="C134" s="40">
        <v>3880710</v>
      </c>
      <c r="D134" s="40">
        <v>3880710</v>
      </c>
      <c r="E134" s="40">
        <v>0</v>
      </c>
      <c r="F134" s="41">
        <v>3880710</v>
      </c>
      <c r="G134" s="40">
        <v>3880710</v>
      </c>
      <c r="H134" s="40">
        <v>0</v>
      </c>
      <c r="I134" s="40">
        <v>3880710</v>
      </c>
      <c r="J134" s="39">
        <v>0</v>
      </c>
    </row>
    <row r="135" spans="1:10" ht="63" x14ac:dyDescent="0.25">
      <c r="A135" s="46" t="s">
        <v>301</v>
      </c>
      <c r="B135" s="44">
        <v>0</v>
      </c>
      <c r="C135" s="44">
        <v>0</v>
      </c>
      <c r="D135" s="44">
        <v>10972514.93</v>
      </c>
      <c r="E135" s="44">
        <v>0</v>
      </c>
      <c r="F135" s="45">
        <v>10972514.93</v>
      </c>
      <c r="G135" s="44">
        <v>573300</v>
      </c>
      <c r="H135" s="44">
        <v>0</v>
      </c>
      <c r="I135" s="44">
        <v>573300</v>
      </c>
      <c r="J135" s="43">
        <v>10399214.93</v>
      </c>
    </row>
    <row r="136" spans="1:10" ht="47.25" x14ac:dyDescent="0.25">
      <c r="A136" s="42" t="s">
        <v>300</v>
      </c>
      <c r="B136" s="40">
        <v>0</v>
      </c>
      <c r="C136" s="40">
        <v>0</v>
      </c>
      <c r="D136" s="40">
        <v>10972514.93</v>
      </c>
      <c r="E136" s="40">
        <v>0</v>
      </c>
      <c r="F136" s="41">
        <v>10972514.93</v>
      </c>
      <c r="G136" s="40">
        <v>573300</v>
      </c>
      <c r="H136" s="40">
        <v>0</v>
      </c>
      <c r="I136" s="40">
        <v>573300</v>
      </c>
      <c r="J136" s="39">
        <v>10399214.93</v>
      </c>
    </row>
    <row r="137" spans="1:10" ht="47.25" x14ac:dyDescent="0.25">
      <c r="A137" s="46" t="s">
        <v>299</v>
      </c>
      <c r="B137" s="44">
        <v>0</v>
      </c>
      <c r="C137" s="44">
        <v>0</v>
      </c>
      <c r="D137" s="44">
        <v>153087.01999999999</v>
      </c>
      <c r="E137" s="44">
        <v>0</v>
      </c>
      <c r="F137" s="45">
        <v>153087.01999999999</v>
      </c>
      <c r="G137" s="44">
        <v>153087.01999999999</v>
      </c>
      <c r="H137" s="44">
        <v>0</v>
      </c>
      <c r="I137" s="44">
        <v>153087.01999999999</v>
      </c>
      <c r="J137" s="43">
        <v>0</v>
      </c>
    </row>
    <row r="138" spans="1:10" ht="63" x14ac:dyDescent="0.25">
      <c r="A138" s="42" t="s">
        <v>298</v>
      </c>
      <c r="B138" s="40">
        <v>0</v>
      </c>
      <c r="C138" s="40">
        <v>0</v>
      </c>
      <c r="D138" s="40">
        <v>153087.01999999999</v>
      </c>
      <c r="E138" s="40">
        <v>0</v>
      </c>
      <c r="F138" s="41">
        <v>153087.01999999999</v>
      </c>
      <c r="G138" s="40">
        <v>153087.01999999999</v>
      </c>
      <c r="H138" s="40">
        <v>0</v>
      </c>
      <c r="I138" s="40">
        <v>153087.01999999999</v>
      </c>
      <c r="J138" s="39">
        <v>0</v>
      </c>
    </row>
    <row r="139" spans="1:10" ht="47.25" x14ac:dyDescent="0.25">
      <c r="A139" s="46" t="s">
        <v>297</v>
      </c>
      <c r="B139" s="44">
        <v>0</v>
      </c>
      <c r="C139" s="44">
        <v>0</v>
      </c>
      <c r="D139" s="44">
        <v>315000</v>
      </c>
      <c r="E139" s="44">
        <v>0</v>
      </c>
      <c r="F139" s="45">
        <v>315000</v>
      </c>
      <c r="G139" s="44">
        <v>315000</v>
      </c>
      <c r="H139" s="44">
        <v>0</v>
      </c>
      <c r="I139" s="44">
        <v>315000</v>
      </c>
      <c r="J139" s="43">
        <v>0</v>
      </c>
    </row>
    <row r="140" spans="1:10" ht="63" x14ac:dyDescent="0.25">
      <c r="A140" s="42" t="s">
        <v>296</v>
      </c>
      <c r="B140" s="40">
        <v>0</v>
      </c>
      <c r="C140" s="40">
        <v>0</v>
      </c>
      <c r="D140" s="40">
        <v>315000</v>
      </c>
      <c r="E140" s="40">
        <v>0</v>
      </c>
      <c r="F140" s="41">
        <v>315000</v>
      </c>
      <c r="G140" s="40">
        <v>315000</v>
      </c>
      <c r="H140" s="40">
        <v>0</v>
      </c>
      <c r="I140" s="40">
        <v>315000</v>
      </c>
      <c r="J140" s="39">
        <v>0</v>
      </c>
    </row>
    <row r="141" spans="1:10" ht="31.5" x14ac:dyDescent="0.25">
      <c r="A141" s="42" t="s">
        <v>295</v>
      </c>
      <c r="B141" s="40">
        <v>6280710</v>
      </c>
      <c r="C141" s="40">
        <v>6280710</v>
      </c>
      <c r="D141" s="40">
        <v>17562152.879999999</v>
      </c>
      <c r="E141" s="40">
        <v>177242.2</v>
      </c>
      <c r="F141" s="41">
        <v>17384910.68</v>
      </c>
      <c r="G141" s="40">
        <v>7084400.1600000001</v>
      </c>
      <c r="H141" s="40">
        <v>177242.2</v>
      </c>
      <c r="I141" s="40">
        <v>6907157.96</v>
      </c>
      <c r="J141" s="39">
        <v>10477752.720000001</v>
      </c>
    </row>
    <row r="142" spans="1:10" x14ac:dyDescent="0.25">
      <c r="A142" s="46" t="s">
        <v>75</v>
      </c>
      <c r="B142" s="44">
        <v>43000</v>
      </c>
      <c r="C142" s="44">
        <v>50600.93</v>
      </c>
      <c r="D142" s="44">
        <v>233572.84</v>
      </c>
      <c r="E142" s="44">
        <v>16070.92</v>
      </c>
      <c r="F142" s="45">
        <v>217501.92</v>
      </c>
      <c r="G142" s="44">
        <v>229804.35</v>
      </c>
      <c r="H142" s="44">
        <v>16070.92</v>
      </c>
      <c r="I142" s="44">
        <v>213733.43</v>
      </c>
      <c r="J142" s="43">
        <v>3768.49</v>
      </c>
    </row>
    <row r="143" spans="1:10" ht="47.25" x14ac:dyDescent="0.25">
      <c r="A143" s="46" t="s">
        <v>294</v>
      </c>
      <c r="B143" s="44">
        <v>0</v>
      </c>
      <c r="C143" s="44">
        <v>0</v>
      </c>
      <c r="D143" s="44">
        <v>81917</v>
      </c>
      <c r="E143" s="44">
        <v>0</v>
      </c>
      <c r="F143" s="45">
        <v>81917</v>
      </c>
      <c r="G143" s="44">
        <v>81917</v>
      </c>
      <c r="H143" s="44">
        <v>0</v>
      </c>
      <c r="I143" s="44">
        <v>81917</v>
      </c>
      <c r="J143" s="43">
        <v>0</v>
      </c>
    </row>
    <row r="144" spans="1:10" ht="31.5" x14ac:dyDescent="0.25">
      <c r="A144" s="42" t="s">
        <v>293</v>
      </c>
      <c r="B144" s="40">
        <v>43000</v>
      </c>
      <c r="C144" s="40">
        <v>50600.93</v>
      </c>
      <c r="D144" s="40">
        <v>315489.84000000003</v>
      </c>
      <c r="E144" s="40">
        <v>16070.92</v>
      </c>
      <c r="F144" s="41">
        <v>299418.92</v>
      </c>
      <c r="G144" s="40">
        <v>311721.34999999998</v>
      </c>
      <c r="H144" s="40">
        <v>16070.92</v>
      </c>
      <c r="I144" s="40">
        <v>295650.43</v>
      </c>
      <c r="J144" s="39">
        <v>3768.49</v>
      </c>
    </row>
    <row r="145" spans="1:10" ht="31.5" x14ac:dyDescent="0.25">
      <c r="A145" s="42" t="s">
        <v>292</v>
      </c>
      <c r="B145" s="40">
        <v>43000</v>
      </c>
      <c r="C145" s="40">
        <v>50600.93</v>
      </c>
      <c r="D145" s="40">
        <v>315489.84000000003</v>
      </c>
      <c r="E145" s="40">
        <v>16070.92</v>
      </c>
      <c r="F145" s="41">
        <v>299418.92</v>
      </c>
      <c r="G145" s="40">
        <v>311721.34999999998</v>
      </c>
      <c r="H145" s="40">
        <v>16070.92</v>
      </c>
      <c r="I145" s="40">
        <v>295650.43</v>
      </c>
      <c r="J145" s="39">
        <v>3768.49</v>
      </c>
    </row>
    <row r="146" spans="1:10" ht="31.5" x14ac:dyDescent="0.25">
      <c r="A146" s="46" t="s">
        <v>291</v>
      </c>
      <c r="B146" s="44">
        <v>13660827.640000001</v>
      </c>
      <c r="C146" s="44">
        <v>13660827.640000001</v>
      </c>
      <c r="D146" s="44">
        <v>15904661.73</v>
      </c>
      <c r="E146" s="44">
        <v>528243.47</v>
      </c>
      <c r="F146" s="45">
        <v>15376418.26</v>
      </c>
      <c r="G146" s="44">
        <v>15904661.73</v>
      </c>
      <c r="H146" s="44">
        <v>528243.47</v>
      </c>
      <c r="I146" s="44">
        <v>15376418.26</v>
      </c>
      <c r="J146" s="43">
        <v>0</v>
      </c>
    </row>
    <row r="147" spans="1:10" ht="31.5" x14ac:dyDescent="0.25">
      <c r="A147" s="42" t="s">
        <v>290</v>
      </c>
      <c r="B147" s="40">
        <v>13660827.640000001</v>
      </c>
      <c r="C147" s="40">
        <v>13660827.640000001</v>
      </c>
      <c r="D147" s="40">
        <v>15904661.73</v>
      </c>
      <c r="E147" s="40">
        <v>528243.47</v>
      </c>
      <c r="F147" s="41">
        <v>15376418.26</v>
      </c>
      <c r="G147" s="40">
        <v>15904661.73</v>
      </c>
      <c r="H147" s="40">
        <v>528243.47</v>
      </c>
      <c r="I147" s="40">
        <v>15376418.26</v>
      </c>
      <c r="J147" s="39">
        <v>0</v>
      </c>
    </row>
    <row r="148" spans="1:10" ht="47.25" x14ac:dyDescent="0.25">
      <c r="A148" s="46" t="s">
        <v>289</v>
      </c>
      <c r="B148" s="44">
        <v>0</v>
      </c>
      <c r="C148" s="44">
        <v>1055853.3400000001</v>
      </c>
      <c r="D148" s="44">
        <v>13950928.460000001</v>
      </c>
      <c r="E148" s="44">
        <v>5199</v>
      </c>
      <c r="F148" s="45">
        <v>13945729.460000001</v>
      </c>
      <c r="G148" s="44">
        <v>7873185.6100000003</v>
      </c>
      <c r="H148" s="44">
        <v>5199</v>
      </c>
      <c r="I148" s="44">
        <v>7867986.6100000003</v>
      </c>
      <c r="J148" s="43">
        <v>6077742.8499999996</v>
      </c>
    </row>
    <row r="149" spans="1:10" ht="63" x14ac:dyDescent="0.25">
      <c r="A149" s="42" t="s">
        <v>288</v>
      </c>
      <c r="B149" s="40">
        <v>0</v>
      </c>
      <c r="C149" s="40">
        <v>1055853.3400000001</v>
      </c>
      <c r="D149" s="40">
        <v>13950928.460000001</v>
      </c>
      <c r="E149" s="40">
        <v>5199</v>
      </c>
      <c r="F149" s="41">
        <v>13945729.460000001</v>
      </c>
      <c r="G149" s="40">
        <v>7873185.6100000003</v>
      </c>
      <c r="H149" s="40">
        <v>5199</v>
      </c>
      <c r="I149" s="40">
        <v>7867986.6100000003</v>
      </c>
      <c r="J149" s="39">
        <v>6077742.8499999996</v>
      </c>
    </row>
    <row r="150" spans="1:10" ht="47.25" x14ac:dyDescent="0.25">
      <c r="A150" s="42" t="s">
        <v>287</v>
      </c>
      <c r="B150" s="40">
        <v>13660827.640000001</v>
      </c>
      <c r="C150" s="40">
        <v>14716680.98</v>
      </c>
      <c r="D150" s="40">
        <v>29855590.190000001</v>
      </c>
      <c r="E150" s="40">
        <v>533442.47</v>
      </c>
      <c r="F150" s="41">
        <v>29322147.719999999</v>
      </c>
      <c r="G150" s="40">
        <v>23777847.34</v>
      </c>
      <c r="H150" s="40">
        <v>533442.47</v>
      </c>
      <c r="I150" s="40">
        <v>23244404.870000001</v>
      </c>
      <c r="J150" s="39">
        <v>6077742.8499999996</v>
      </c>
    </row>
    <row r="151" spans="1:10" ht="31.5" x14ac:dyDescent="0.25">
      <c r="A151" s="46" t="s">
        <v>82</v>
      </c>
      <c r="B151" s="44">
        <v>1335000</v>
      </c>
      <c r="C151" s="44">
        <v>1335000</v>
      </c>
      <c r="D151" s="44">
        <v>1335000</v>
      </c>
      <c r="E151" s="44">
        <v>0</v>
      </c>
      <c r="F151" s="45">
        <v>1335000</v>
      </c>
      <c r="G151" s="44">
        <v>1335000</v>
      </c>
      <c r="H151" s="44">
        <v>0</v>
      </c>
      <c r="I151" s="44">
        <v>1335000</v>
      </c>
      <c r="J151" s="43">
        <v>0</v>
      </c>
    </row>
    <row r="152" spans="1:10" x14ac:dyDescent="0.25">
      <c r="A152" s="46" t="s">
        <v>286</v>
      </c>
      <c r="B152" s="44">
        <v>6230814.8899999997</v>
      </c>
      <c r="C152" s="44">
        <v>10493131.949999999</v>
      </c>
      <c r="D152" s="44">
        <v>12048473.92</v>
      </c>
      <c r="E152" s="44">
        <v>432016.61</v>
      </c>
      <c r="F152" s="45">
        <v>11616457.310000001</v>
      </c>
      <c r="G152" s="44">
        <v>12048473.92</v>
      </c>
      <c r="H152" s="44">
        <v>432016.61</v>
      </c>
      <c r="I152" s="44">
        <v>11616457.310000001</v>
      </c>
      <c r="J152" s="43">
        <v>0</v>
      </c>
    </row>
    <row r="153" spans="1:10" ht="31.5" x14ac:dyDescent="0.25">
      <c r="A153" s="46" t="s">
        <v>285</v>
      </c>
      <c r="B153" s="44">
        <v>7148456.4699999997</v>
      </c>
      <c r="C153" s="44">
        <v>7148456.4699999997</v>
      </c>
      <c r="D153" s="44">
        <v>7148456.4699999997</v>
      </c>
      <c r="E153" s="44">
        <v>0</v>
      </c>
      <c r="F153" s="45">
        <v>7148456.4699999997</v>
      </c>
      <c r="G153" s="44">
        <v>7148456.4699999997</v>
      </c>
      <c r="H153" s="44">
        <v>0</v>
      </c>
      <c r="I153" s="44">
        <v>7148456.4699999997</v>
      </c>
      <c r="J153" s="43">
        <v>0</v>
      </c>
    </row>
    <row r="154" spans="1:10" ht="47.25" x14ac:dyDescent="0.25">
      <c r="A154" s="46" t="s">
        <v>284</v>
      </c>
      <c r="B154" s="44">
        <v>0</v>
      </c>
      <c r="C154" s="44">
        <v>0</v>
      </c>
      <c r="D154" s="44">
        <v>8965578.9199999999</v>
      </c>
      <c r="E154" s="44">
        <v>0</v>
      </c>
      <c r="F154" s="45">
        <v>8965578.9199999999</v>
      </c>
      <c r="G154" s="44">
        <v>8965578.9199999999</v>
      </c>
      <c r="H154" s="44">
        <v>0</v>
      </c>
      <c r="I154" s="44">
        <v>8965578.9199999999</v>
      </c>
      <c r="J154" s="43">
        <v>0</v>
      </c>
    </row>
    <row r="155" spans="1:10" ht="31.5" x14ac:dyDescent="0.25">
      <c r="A155" s="42" t="s">
        <v>283</v>
      </c>
      <c r="B155" s="40">
        <v>14714271.359999999</v>
      </c>
      <c r="C155" s="40">
        <v>18976588.420000002</v>
      </c>
      <c r="D155" s="40">
        <v>29497509.309999999</v>
      </c>
      <c r="E155" s="40">
        <v>432016.61</v>
      </c>
      <c r="F155" s="41">
        <v>29065492.699999999</v>
      </c>
      <c r="G155" s="40">
        <v>29497509.309999999</v>
      </c>
      <c r="H155" s="40">
        <v>432016.61</v>
      </c>
      <c r="I155" s="40">
        <v>29065492.699999999</v>
      </c>
      <c r="J155" s="39">
        <v>0</v>
      </c>
    </row>
    <row r="156" spans="1:10" x14ac:dyDescent="0.25">
      <c r="A156" s="46" t="s">
        <v>282</v>
      </c>
      <c r="B156" s="44">
        <v>0</v>
      </c>
      <c r="C156" s="44">
        <v>124081.97</v>
      </c>
      <c r="D156" s="44">
        <v>124081.97</v>
      </c>
      <c r="E156" s="44">
        <v>0</v>
      </c>
      <c r="F156" s="45">
        <v>124081.97</v>
      </c>
      <c r="G156" s="44">
        <v>124081.97</v>
      </c>
      <c r="H156" s="44">
        <v>0</v>
      </c>
      <c r="I156" s="44">
        <v>124081.97</v>
      </c>
      <c r="J156" s="43">
        <v>0</v>
      </c>
    </row>
    <row r="157" spans="1:10" ht="31.5" x14ac:dyDescent="0.25">
      <c r="A157" s="42" t="s">
        <v>281</v>
      </c>
      <c r="B157" s="40">
        <v>0</v>
      </c>
      <c r="C157" s="40">
        <v>124081.97</v>
      </c>
      <c r="D157" s="40">
        <v>124081.97</v>
      </c>
      <c r="E157" s="40">
        <v>0</v>
      </c>
      <c r="F157" s="41">
        <v>124081.97</v>
      </c>
      <c r="G157" s="40">
        <v>124081.97</v>
      </c>
      <c r="H157" s="40">
        <v>0</v>
      </c>
      <c r="I157" s="40">
        <v>124081.97</v>
      </c>
      <c r="J157" s="39">
        <v>0</v>
      </c>
    </row>
    <row r="158" spans="1:10" ht="31.5" x14ac:dyDescent="0.25">
      <c r="A158" s="42" t="s">
        <v>280</v>
      </c>
      <c r="B158" s="40">
        <v>14714271.359999999</v>
      </c>
      <c r="C158" s="40">
        <v>19100670.390000001</v>
      </c>
      <c r="D158" s="40">
        <v>29621591.280000001</v>
      </c>
      <c r="E158" s="40">
        <v>432016.61</v>
      </c>
      <c r="F158" s="41">
        <v>29189574.670000002</v>
      </c>
      <c r="G158" s="40">
        <v>29621591.280000001</v>
      </c>
      <c r="H158" s="40">
        <v>432016.61</v>
      </c>
      <c r="I158" s="40">
        <v>29189574.670000002</v>
      </c>
      <c r="J158" s="39">
        <v>0</v>
      </c>
    </row>
    <row r="159" spans="1:10" x14ac:dyDescent="0.25">
      <c r="A159" s="46" t="s">
        <v>138</v>
      </c>
      <c r="B159" s="44">
        <v>0</v>
      </c>
      <c r="C159" s="44">
        <v>0</v>
      </c>
      <c r="D159" s="44">
        <v>10340</v>
      </c>
      <c r="E159" s="44">
        <v>0</v>
      </c>
      <c r="F159" s="45">
        <v>10340</v>
      </c>
      <c r="G159" s="44">
        <v>10340</v>
      </c>
      <c r="H159" s="44">
        <v>0</v>
      </c>
      <c r="I159" s="44">
        <v>10340</v>
      </c>
      <c r="J159" s="43">
        <v>0</v>
      </c>
    </row>
    <row r="160" spans="1:10" ht="31.5" x14ac:dyDescent="0.25">
      <c r="A160" s="42" t="s">
        <v>279</v>
      </c>
      <c r="B160" s="40">
        <v>0</v>
      </c>
      <c r="C160" s="40">
        <v>0</v>
      </c>
      <c r="D160" s="40">
        <v>10340</v>
      </c>
      <c r="E160" s="40">
        <v>0</v>
      </c>
      <c r="F160" s="41">
        <v>10340</v>
      </c>
      <c r="G160" s="40">
        <v>10340</v>
      </c>
      <c r="H160" s="40">
        <v>0</v>
      </c>
      <c r="I160" s="40">
        <v>10340</v>
      </c>
      <c r="J160" s="39">
        <v>0</v>
      </c>
    </row>
    <row r="161" spans="1:12" ht="31.5" x14ac:dyDescent="0.25">
      <c r="A161" s="42" t="s">
        <v>278</v>
      </c>
      <c r="B161" s="40">
        <v>0</v>
      </c>
      <c r="C161" s="40">
        <v>0</v>
      </c>
      <c r="D161" s="40">
        <v>10340</v>
      </c>
      <c r="E161" s="40">
        <v>0</v>
      </c>
      <c r="F161" s="41">
        <v>10340</v>
      </c>
      <c r="G161" s="40">
        <v>10340</v>
      </c>
      <c r="H161" s="40">
        <v>0</v>
      </c>
      <c r="I161" s="40">
        <v>10340</v>
      </c>
      <c r="J161" s="39">
        <v>0</v>
      </c>
    </row>
    <row r="162" spans="1:12" ht="31.5" x14ac:dyDescent="0.25">
      <c r="A162" s="46" t="s">
        <v>84</v>
      </c>
      <c r="B162" s="44">
        <v>100000</v>
      </c>
      <c r="C162" s="44">
        <v>125939.37</v>
      </c>
      <c r="D162" s="44">
        <v>128759.37</v>
      </c>
      <c r="E162" s="44">
        <v>0</v>
      </c>
      <c r="F162" s="45">
        <v>128759.37</v>
      </c>
      <c r="G162" s="44">
        <v>128759.37</v>
      </c>
      <c r="H162" s="44">
        <v>0</v>
      </c>
      <c r="I162" s="44">
        <v>128759.37</v>
      </c>
      <c r="J162" s="43">
        <v>0</v>
      </c>
    </row>
    <row r="163" spans="1:12" ht="31.5" x14ac:dyDescent="0.25">
      <c r="A163" s="42" t="s">
        <v>277</v>
      </c>
      <c r="B163" s="40">
        <v>100000</v>
      </c>
      <c r="C163" s="40">
        <v>125939.37</v>
      </c>
      <c r="D163" s="40">
        <v>128759.37</v>
      </c>
      <c r="E163" s="40">
        <v>0</v>
      </c>
      <c r="F163" s="41">
        <v>128759.37</v>
      </c>
      <c r="G163" s="40">
        <v>128759.37</v>
      </c>
      <c r="H163" s="40">
        <v>0</v>
      </c>
      <c r="I163" s="40">
        <v>128759.37</v>
      </c>
      <c r="J163" s="39">
        <v>0</v>
      </c>
    </row>
    <row r="164" spans="1:12" ht="31.5" x14ac:dyDescent="0.25">
      <c r="A164" s="42" t="s">
        <v>276</v>
      </c>
      <c r="B164" s="40">
        <v>100000</v>
      </c>
      <c r="C164" s="40">
        <v>125939.37</v>
      </c>
      <c r="D164" s="40">
        <v>128759.37</v>
      </c>
      <c r="E164" s="40">
        <v>0</v>
      </c>
      <c r="F164" s="41">
        <v>128759.37</v>
      </c>
      <c r="G164" s="40">
        <v>128759.37</v>
      </c>
      <c r="H164" s="40">
        <v>0</v>
      </c>
      <c r="I164" s="40">
        <v>128759.37</v>
      </c>
      <c r="J164" s="39">
        <v>0</v>
      </c>
    </row>
    <row r="165" spans="1:12" ht="31.5" x14ac:dyDescent="0.25">
      <c r="A165" s="46" t="s">
        <v>86</v>
      </c>
      <c r="B165" s="44">
        <v>0</v>
      </c>
      <c r="C165" s="44">
        <v>0</v>
      </c>
      <c r="D165" s="44">
        <v>4250</v>
      </c>
      <c r="E165" s="44">
        <v>0</v>
      </c>
      <c r="F165" s="45">
        <v>4250</v>
      </c>
      <c r="G165" s="44">
        <v>4250</v>
      </c>
      <c r="H165" s="44">
        <v>0</v>
      </c>
      <c r="I165" s="44">
        <v>4250</v>
      </c>
      <c r="J165" s="43">
        <v>0</v>
      </c>
    </row>
    <row r="166" spans="1:12" ht="31.5" x14ac:dyDescent="0.25">
      <c r="A166" s="46" t="s">
        <v>87</v>
      </c>
      <c r="B166" s="44">
        <v>0</v>
      </c>
      <c r="C166" s="44">
        <v>0</v>
      </c>
      <c r="D166" s="44">
        <v>650</v>
      </c>
      <c r="E166" s="44">
        <v>0</v>
      </c>
      <c r="F166" s="45">
        <v>650</v>
      </c>
      <c r="G166" s="44">
        <v>650</v>
      </c>
      <c r="H166" s="44">
        <v>0</v>
      </c>
      <c r="I166" s="44">
        <v>650</v>
      </c>
      <c r="J166" s="43">
        <v>0</v>
      </c>
    </row>
    <row r="167" spans="1:12" ht="31.5" x14ac:dyDescent="0.25">
      <c r="A167" s="42" t="s">
        <v>275</v>
      </c>
      <c r="B167" s="40">
        <v>0</v>
      </c>
      <c r="C167" s="40">
        <v>0</v>
      </c>
      <c r="D167" s="40">
        <v>4900</v>
      </c>
      <c r="E167" s="40">
        <v>0</v>
      </c>
      <c r="F167" s="41">
        <v>4900</v>
      </c>
      <c r="G167" s="40">
        <v>4900</v>
      </c>
      <c r="H167" s="40">
        <v>0</v>
      </c>
      <c r="I167" s="40">
        <v>4900</v>
      </c>
      <c r="J167" s="39">
        <v>0</v>
      </c>
    </row>
    <row r="168" spans="1:12" x14ac:dyDescent="0.25">
      <c r="A168" s="46" t="s">
        <v>90</v>
      </c>
      <c r="B168" s="44">
        <v>300000</v>
      </c>
      <c r="C168" s="44">
        <v>300000</v>
      </c>
      <c r="D168" s="44">
        <v>223807.71</v>
      </c>
      <c r="E168" s="44">
        <v>711.39</v>
      </c>
      <c r="F168" s="45">
        <v>223096.32000000001</v>
      </c>
      <c r="G168" s="44">
        <v>223807.71</v>
      </c>
      <c r="H168" s="44">
        <v>711.39</v>
      </c>
      <c r="I168" s="44">
        <v>223096.32000000001</v>
      </c>
      <c r="J168" s="43">
        <v>0</v>
      </c>
    </row>
    <row r="169" spans="1:12" x14ac:dyDescent="0.25">
      <c r="A169" s="42" t="s">
        <v>274</v>
      </c>
      <c r="B169" s="40">
        <v>300000</v>
      </c>
      <c r="C169" s="40">
        <v>300000</v>
      </c>
      <c r="D169" s="40">
        <v>223807.71</v>
      </c>
      <c r="E169" s="40">
        <v>711.39</v>
      </c>
      <c r="F169" s="41">
        <v>223096.32000000001</v>
      </c>
      <c r="G169" s="40">
        <v>223807.71</v>
      </c>
      <c r="H169" s="40">
        <v>711.39</v>
      </c>
      <c r="I169" s="40">
        <v>223096.32000000001</v>
      </c>
      <c r="J169" s="39">
        <v>0</v>
      </c>
    </row>
    <row r="170" spans="1:12" ht="31.5" x14ac:dyDescent="0.25">
      <c r="A170" s="42" t="s">
        <v>273</v>
      </c>
      <c r="B170" s="40">
        <v>300000</v>
      </c>
      <c r="C170" s="40">
        <v>300000</v>
      </c>
      <c r="D170" s="40">
        <v>228707.71</v>
      </c>
      <c r="E170" s="40">
        <v>711.39</v>
      </c>
      <c r="F170" s="58">
        <v>227996.32</v>
      </c>
      <c r="G170" s="40">
        <v>228707.71</v>
      </c>
      <c r="H170" s="40">
        <v>711.39</v>
      </c>
      <c r="I170" s="40">
        <v>227996.32</v>
      </c>
      <c r="J170" s="39">
        <v>0</v>
      </c>
      <c r="L170" s="59">
        <f>SUM(F169+F167)</f>
        <v>227996.32</v>
      </c>
    </row>
    <row r="171" spans="1:12" ht="31.5" x14ac:dyDescent="0.25">
      <c r="A171" s="46" t="s">
        <v>93</v>
      </c>
      <c r="B171" s="44">
        <v>2000000</v>
      </c>
      <c r="C171" s="44">
        <v>2000000</v>
      </c>
      <c r="D171" s="44">
        <v>3019207.94</v>
      </c>
      <c r="E171" s="44">
        <v>0</v>
      </c>
      <c r="F171" s="45">
        <v>3019207.94</v>
      </c>
      <c r="G171" s="44">
        <v>3019207.94</v>
      </c>
      <c r="H171" s="44">
        <v>0</v>
      </c>
      <c r="I171" s="44">
        <v>3019207.94</v>
      </c>
      <c r="J171" s="43">
        <v>0</v>
      </c>
    </row>
    <row r="172" spans="1:12" x14ac:dyDescent="0.25">
      <c r="A172" s="46" t="s">
        <v>94</v>
      </c>
      <c r="B172" s="44">
        <v>0</v>
      </c>
      <c r="C172" s="44">
        <v>0</v>
      </c>
      <c r="D172" s="44">
        <v>64294.91</v>
      </c>
      <c r="E172" s="44">
        <v>0</v>
      </c>
      <c r="F172" s="45">
        <v>64294.91</v>
      </c>
      <c r="G172" s="44">
        <v>64294.91</v>
      </c>
      <c r="H172" s="44">
        <v>0</v>
      </c>
      <c r="I172" s="44">
        <v>64294.91</v>
      </c>
      <c r="J172" s="43">
        <v>0</v>
      </c>
    </row>
    <row r="173" spans="1:12" x14ac:dyDescent="0.25">
      <c r="A173" s="46" t="s">
        <v>95</v>
      </c>
      <c r="B173" s="44">
        <v>13000000</v>
      </c>
      <c r="C173" s="44">
        <v>13000000</v>
      </c>
      <c r="D173" s="44">
        <v>12266551.630000001</v>
      </c>
      <c r="E173" s="44">
        <v>13867.79</v>
      </c>
      <c r="F173" s="45">
        <v>12252683.84</v>
      </c>
      <c r="G173" s="44">
        <v>12266551.630000001</v>
      </c>
      <c r="H173" s="44">
        <v>13867.79</v>
      </c>
      <c r="I173" s="44">
        <v>12252683.84</v>
      </c>
      <c r="J173" s="43">
        <v>0</v>
      </c>
    </row>
    <row r="174" spans="1:12" ht="31.5" x14ac:dyDescent="0.25">
      <c r="A174" s="42" t="s">
        <v>272</v>
      </c>
      <c r="B174" s="40">
        <v>15000000</v>
      </c>
      <c r="C174" s="40">
        <v>15000000</v>
      </c>
      <c r="D174" s="40">
        <v>15350054.48</v>
      </c>
      <c r="E174" s="40">
        <v>13867.79</v>
      </c>
      <c r="F174" s="41">
        <v>15336186.689999999</v>
      </c>
      <c r="G174" s="40">
        <v>15350054.48</v>
      </c>
      <c r="H174" s="40">
        <v>13867.79</v>
      </c>
      <c r="I174" s="40">
        <v>15336186.689999999</v>
      </c>
      <c r="J174" s="39">
        <v>0</v>
      </c>
    </row>
    <row r="175" spans="1:12" x14ac:dyDescent="0.25">
      <c r="A175" s="46" t="s">
        <v>97</v>
      </c>
      <c r="B175" s="44">
        <v>1187012.32</v>
      </c>
      <c r="C175" s="44">
        <v>1187012.32</v>
      </c>
      <c r="D175" s="44">
        <v>1384712.96</v>
      </c>
      <c r="E175" s="44">
        <v>0</v>
      </c>
      <c r="F175" s="45">
        <v>1384712.96</v>
      </c>
      <c r="G175" s="44">
        <v>1384712.96</v>
      </c>
      <c r="H175" s="44">
        <v>0</v>
      </c>
      <c r="I175" s="44">
        <v>1384712.96</v>
      </c>
      <c r="J175" s="43">
        <v>0</v>
      </c>
    </row>
    <row r="176" spans="1:12" ht="31.5" x14ac:dyDescent="0.25">
      <c r="A176" s="42" t="s">
        <v>271</v>
      </c>
      <c r="B176" s="40">
        <v>1187012.32</v>
      </c>
      <c r="C176" s="40">
        <v>1187012.32</v>
      </c>
      <c r="D176" s="40">
        <v>1384712.96</v>
      </c>
      <c r="E176" s="40">
        <v>0</v>
      </c>
      <c r="F176" s="41">
        <v>1384712.96</v>
      </c>
      <c r="G176" s="40">
        <v>1384712.96</v>
      </c>
      <c r="H176" s="40">
        <v>0</v>
      </c>
      <c r="I176" s="40">
        <v>1384712.96</v>
      </c>
      <c r="J176" s="39">
        <v>0</v>
      </c>
    </row>
    <row r="177" spans="1:10" ht="31.5" x14ac:dyDescent="0.25">
      <c r="A177" s="42" t="s">
        <v>270</v>
      </c>
      <c r="B177" s="40">
        <v>16187012.32</v>
      </c>
      <c r="C177" s="40">
        <v>16187012.32</v>
      </c>
      <c r="D177" s="40">
        <v>16734767.439999999</v>
      </c>
      <c r="E177" s="40">
        <v>13867.79</v>
      </c>
      <c r="F177" s="41">
        <v>16720899.65</v>
      </c>
      <c r="G177" s="40">
        <v>16734767.439999999</v>
      </c>
      <c r="H177" s="40">
        <v>13867.79</v>
      </c>
      <c r="I177" s="40">
        <v>16720899.65</v>
      </c>
      <c r="J177" s="39">
        <v>0</v>
      </c>
    </row>
    <row r="178" spans="1:10" x14ac:dyDescent="0.25">
      <c r="A178" s="42" t="s">
        <v>269</v>
      </c>
      <c r="B178" s="40">
        <v>51285821.32</v>
      </c>
      <c r="C178" s="40">
        <v>56761613.990000002</v>
      </c>
      <c r="D178" s="40">
        <v>94457398.709999993</v>
      </c>
      <c r="E178" s="40">
        <v>1173351.3799999999</v>
      </c>
      <c r="F178" s="41">
        <v>93284047.329999998</v>
      </c>
      <c r="G178" s="40">
        <v>77898134.650000006</v>
      </c>
      <c r="H178" s="40">
        <v>1173351.3799999999</v>
      </c>
      <c r="I178" s="40">
        <v>76724783.269999996</v>
      </c>
      <c r="J178" s="39">
        <v>16559264.060000001</v>
      </c>
    </row>
    <row r="179" spans="1:10" x14ac:dyDescent="0.25">
      <c r="A179" s="46" t="s">
        <v>268</v>
      </c>
      <c r="B179" s="44">
        <v>68958.53</v>
      </c>
      <c r="C179" s="44">
        <v>68958.53</v>
      </c>
      <c r="D179" s="44">
        <v>12150</v>
      </c>
      <c r="E179" s="44">
        <v>0</v>
      </c>
      <c r="F179" s="45">
        <v>12150</v>
      </c>
      <c r="G179" s="44">
        <v>12150</v>
      </c>
      <c r="H179" s="44">
        <v>0</v>
      </c>
      <c r="I179" s="44">
        <v>12150</v>
      </c>
      <c r="J179" s="43">
        <v>0</v>
      </c>
    </row>
    <row r="180" spans="1:10" x14ac:dyDescent="0.25">
      <c r="A180" s="46" t="s">
        <v>267</v>
      </c>
      <c r="B180" s="44">
        <v>70723.649999999994</v>
      </c>
      <c r="C180" s="44">
        <v>70723.649999999994</v>
      </c>
      <c r="D180" s="44">
        <v>27050</v>
      </c>
      <c r="E180" s="44">
        <v>0</v>
      </c>
      <c r="F180" s="45">
        <v>27050</v>
      </c>
      <c r="G180" s="44">
        <v>27050</v>
      </c>
      <c r="H180" s="44">
        <v>0</v>
      </c>
      <c r="I180" s="44">
        <v>27050</v>
      </c>
      <c r="J180" s="43">
        <v>0</v>
      </c>
    </row>
    <row r="181" spans="1:10" ht="31.5" x14ac:dyDescent="0.25">
      <c r="A181" s="42" t="s">
        <v>266</v>
      </c>
      <c r="B181" s="40">
        <v>139682.18</v>
      </c>
      <c r="C181" s="40">
        <v>139682.18</v>
      </c>
      <c r="D181" s="40">
        <v>39200</v>
      </c>
      <c r="E181" s="40">
        <v>0</v>
      </c>
      <c r="F181" s="41">
        <v>39200</v>
      </c>
      <c r="G181" s="40">
        <v>39200</v>
      </c>
      <c r="H181" s="40">
        <v>0</v>
      </c>
      <c r="I181" s="40">
        <v>39200</v>
      </c>
      <c r="J181" s="39">
        <v>0</v>
      </c>
    </row>
    <row r="182" spans="1:10" ht="31.5" x14ac:dyDescent="0.25">
      <c r="A182" s="42" t="s">
        <v>265</v>
      </c>
      <c r="B182" s="40">
        <v>139682.18</v>
      </c>
      <c r="C182" s="40">
        <v>139682.18</v>
      </c>
      <c r="D182" s="40">
        <v>39200</v>
      </c>
      <c r="E182" s="40">
        <v>0</v>
      </c>
      <c r="F182" s="41">
        <v>39200</v>
      </c>
      <c r="G182" s="40">
        <v>39200</v>
      </c>
      <c r="H182" s="40">
        <v>0</v>
      </c>
      <c r="I182" s="40">
        <v>39200</v>
      </c>
      <c r="J182" s="39">
        <v>0</v>
      </c>
    </row>
    <row r="183" spans="1:10" ht="31.5" x14ac:dyDescent="0.25">
      <c r="A183" s="46" t="s">
        <v>98</v>
      </c>
      <c r="B183" s="44">
        <v>22703.47</v>
      </c>
      <c r="C183" s="44">
        <v>22703.47</v>
      </c>
      <c r="D183" s="44">
        <v>0</v>
      </c>
      <c r="E183" s="44">
        <v>0</v>
      </c>
      <c r="F183" s="45">
        <v>0</v>
      </c>
      <c r="G183" s="44">
        <v>0</v>
      </c>
      <c r="H183" s="44">
        <v>0</v>
      </c>
      <c r="I183" s="44">
        <v>0</v>
      </c>
      <c r="J183" s="43">
        <v>0</v>
      </c>
    </row>
    <row r="184" spans="1:10" ht="31.5" x14ac:dyDescent="0.25">
      <c r="A184" s="42" t="s">
        <v>264</v>
      </c>
      <c r="B184" s="40">
        <v>22703.47</v>
      </c>
      <c r="C184" s="40">
        <v>22703.47</v>
      </c>
      <c r="D184" s="40">
        <v>0</v>
      </c>
      <c r="E184" s="40">
        <v>0</v>
      </c>
      <c r="F184" s="41">
        <v>0</v>
      </c>
      <c r="G184" s="40">
        <v>0</v>
      </c>
      <c r="H184" s="40">
        <v>0</v>
      </c>
      <c r="I184" s="40">
        <v>0</v>
      </c>
      <c r="J184" s="39">
        <v>0</v>
      </c>
    </row>
    <row r="185" spans="1:10" x14ac:dyDescent="0.25">
      <c r="A185" s="42" t="s">
        <v>263</v>
      </c>
      <c r="B185" s="40">
        <v>22703.47</v>
      </c>
      <c r="C185" s="40">
        <v>22703.47</v>
      </c>
      <c r="D185" s="40">
        <v>0</v>
      </c>
      <c r="E185" s="40">
        <v>0</v>
      </c>
      <c r="F185" s="41">
        <v>0</v>
      </c>
      <c r="G185" s="40">
        <v>0</v>
      </c>
      <c r="H185" s="40">
        <v>0</v>
      </c>
      <c r="I185" s="40">
        <v>0</v>
      </c>
      <c r="J185" s="39">
        <v>0</v>
      </c>
    </row>
    <row r="186" spans="1:10" x14ac:dyDescent="0.25">
      <c r="A186" s="46" t="s">
        <v>262</v>
      </c>
      <c r="B186" s="44">
        <v>3547078.85</v>
      </c>
      <c r="C186" s="44">
        <v>12251877.130000001</v>
      </c>
      <c r="D186" s="44">
        <v>0</v>
      </c>
      <c r="E186" s="44">
        <v>0</v>
      </c>
      <c r="F186" s="45">
        <v>0</v>
      </c>
      <c r="G186" s="44">
        <v>0</v>
      </c>
      <c r="H186" s="44">
        <v>0</v>
      </c>
      <c r="I186" s="44">
        <v>0</v>
      </c>
      <c r="J186" s="43">
        <v>0</v>
      </c>
    </row>
    <row r="187" spans="1:10" x14ac:dyDescent="0.25">
      <c r="A187" s="46" t="s">
        <v>261</v>
      </c>
      <c r="B187" s="44">
        <v>13060660.34</v>
      </c>
      <c r="C187" s="44">
        <v>16840194.859999999</v>
      </c>
      <c r="D187" s="44">
        <v>0</v>
      </c>
      <c r="E187" s="44">
        <v>0</v>
      </c>
      <c r="F187" s="45">
        <v>0</v>
      </c>
      <c r="G187" s="44">
        <v>0</v>
      </c>
      <c r="H187" s="44">
        <v>0</v>
      </c>
      <c r="I187" s="44">
        <v>0</v>
      </c>
      <c r="J187" s="43">
        <v>0</v>
      </c>
    </row>
    <row r="188" spans="1:10" x14ac:dyDescent="0.25">
      <c r="A188" s="42" t="s">
        <v>260</v>
      </c>
      <c r="B188" s="40">
        <v>16607739.189999999</v>
      </c>
      <c r="C188" s="40">
        <v>29092071.989999998</v>
      </c>
      <c r="D188" s="40">
        <v>0</v>
      </c>
      <c r="E188" s="40">
        <v>0</v>
      </c>
      <c r="F188" s="41">
        <v>0</v>
      </c>
      <c r="G188" s="40">
        <v>0</v>
      </c>
      <c r="H188" s="40">
        <v>0</v>
      </c>
      <c r="I188" s="40">
        <v>0</v>
      </c>
      <c r="J188" s="39">
        <v>0</v>
      </c>
    </row>
    <row r="189" spans="1:10" x14ac:dyDescent="0.25">
      <c r="A189" s="42" t="s">
        <v>259</v>
      </c>
      <c r="B189" s="40">
        <v>16607739.189999999</v>
      </c>
      <c r="C189" s="40">
        <v>29092071.989999998</v>
      </c>
      <c r="D189" s="40">
        <v>0</v>
      </c>
      <c r="E189" s="40">
        <v>0</v>
      </c>
      <c r="F189" s="41">
        <v>0</v>
      </c>
      <c r="G189" s="40">
        <v>0</v>
      </c>
      <c r="H189" s="40">
        <v>0</v>
      </c>
      <c r="I189" s="40">
        <v>0</v>
      </c>
      <c r="J189" s="39">
        <v>0</v>
      </c>
    </row>
    <row r="190" spans="1:10" x14ac:dyDescent="0.25">
      <c r="A190" s="42" t="s">
        <v>258</v>
      </c>
      <c r="B190" s="40">
        <v>16770124.84</v>
      </c>
      <c r="C190" s="40">
        <v>29254457.640000001</v>
      </c>
      <c r="D190" s="40">
        <v>39200</v>
      </c>
      <c r="E190" s="40">
        <v>0</v>
      </c>
      <c r="F190" s="41">
        <v>39200</v>
      </c>
      <c r="G190" s="40">
        <v>39200</v>
      </c>
      <c r="H190" s="40">
        <v>0</v>
      </c>
      <c r="I190" s="40">
        <v>39200</v>
      </c>
      <c r="J190" s="39">
        <v>0</v>
      </c>
    </row>
    <row r="191" spans="1:10" ht="31.5" x14ac:dyDescent="0.25">
      <c r="A191" s="46" t="s">
        <v>257</v>
      </c>
      <c r="B191" s="44">
        <v>0</v>
      </c>
      <c r="C191" s="44">
        <v>0</v>
      </c>
      <c r="D191" s="44">
        <v>0</v>
      </c>
      <c r="E191" s="44">
        <v>24.26</v>
      </c>
      <c r="F191" s="45">
        <v>-24.26</v>
      </c>
      <c r="G191" s="44">
        <v>0</v>
      </c>
      <c r="H191" s="44">
        <v>24.26</v>
      </c>
      <c r="I191" s="44">
        <v>-24.26</v>
      </c>
      <c r="J191" s="43">
        <v>0</v>
      </c>
    </row>
    <row r="192" spans="1:10" ht="31.5" x14ac:dyDescent="0.25">
      <c r="A192" s="46" t="s">
        <v>256</v>
      </c>
      <c r="B192" s="44">
        <v>0</v>
      </c>
      <c r="C192" s="44">
        <v>0</v>
      </c>
      <c r="D192" s="44">
        <v>2917903.71</v>
      </c>
      <c r="E192" s="44">
        <v>83030.53</v>
      </c>
      <c r="F192" s="45">
        <v>2834873.18</v>
      </c>
      <c r="G192" s="44">
        <v>2917835.52</v>
      </c>
      <c r="H192" s="44">
        <v>83030.53</v>
      </c>
      <c r="I192" s="44">
        <v>2834804.99</v>
      </c>
      <c r="J192" s="43">
        <v>68.19</v>
      </c>
    </row>
    <row r="193" spans="1:10" x14ac:dyDescent="0.25">
      <c r="A193" s="42" t="s">
        <v>255</v>
      </c>
      <c r="B193" s="40">
        <v>0</v>
      </c>
      <c r="C193" s="40">
        <v>0</v>
      </c>
      <c r="D193" s="40">
        <v>2917903.71</v>
      </c>
      <c r="E193" s="40">
        <v>83054.789999999994</v>
      </c>
      <c r="F193" s="41">
        <v>2834848.92</v>
      </c>
      <c r="G193" s="40">
        <v>2917835.52</v>
      </c>
      <c r="H193" s="40">
        <v>83054.789999999994</v>
      </c>
      <c r="I193" s="40">
        <v>2834780.73</v>
      </c>
      <c r="J193" s="39">
        <v>68.19</v>
      </c>
    </row>
    <row r="194" spans="1:10" x14ac:dyDescent="0.25">
      <c r="A194" s="42" t="s">
        <v>254</v>
      </c>
      <c r="B194" s="40">
        <v>0</v>
      </c>
      <c r="C194" s="40">
        <v>0</v>
      </c>
      <c r="D194" s="40">
        <v>2917903.71</v>
      </c>
      <c r="E194" s="40">
        <v>83054.789999999994</v>
      </c>
      <c r="F194" s="41">
        <v>2834848.92</v>
      </c>
      <c r="G194" s="40">
        <v>2917835.52</v>
      </c>
      <c r="H194" s="40">
        <v>83054.789999999994</v>
      </c>
      <c r="I194" s="40">
        <v>2834780.73</v>
      </c>
      <c r="J194" s="39">
        <v>68.19</v>
      </c>
    </row>
    <row r="195" spans="1:10" x14ac:dyDescent="0.25">
      <c r="A195" s="42" t="s">
        <v>253</v>
      </c>
      <c r="B195" s="40">
        <v>0</v>
      </c>
      <c r="C195" s="40">
        <v>0</v>
      </c>
      <c r="D195" s="40">
        <v>2917903.71</v>
      </c>
      <c r="E195" s="40">
        <v>83054.789999999994</v>
      </c>
      <c r="F195" s="41">
        <v>2834848.92</v>
      </c>
      <c r="G195" s="40">
        <v>2917835.52</v>
      </c>
      <c r="H195" s="40">
        <v>83054.789999999994</v>
      </c>
      <c r="I195" s="40">
        <v>2834780.73</v>
      </c>
      <c r="J195" s="39">
        <v>68.19</v>
      </c>
    </row>
    <row r="196" spans="1:10" x14ac:dyDescent="0.25">
      <c r="A196" s="42" t="s">
        <v>252</v>
      </c>
      <c r="B196" s="40">
        <v>383779245.36000001</v>
      </c>
      <c r="C196" s="40">
        <v>401749564.51999998</v>
      </c>
      <c r="D196" s="40">
        <v>410613283.64999998</v>
      </c>
      <c r="E196" s="40">
        <v>13826251.619999999</v>
      </c>
      <c r="F196" s="41">
        <v>396787032.02999997</v>
      </c>
      <c r="G196" s="40">
        <v>364238193.16000003</v>
      </c>
      <c r="H196" s="40">
        <v>3803951.26</v>
      </c>
      <c r="I196" s="40">
        <v>360434241.89999998</v>
      </c>
      <c r="J196" s="39">
        <v>36352790.130000003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9"/>
  <sheetViews>
    <sheetView topLeftCell="A248" zoomScale="90" zoomScaleNormal="90" workbookViewId="0">
      <selection activeCell="B229" sqref="B229"/>
    </sheetView>
  </sheetViews>
  <sheetFormatPr baseColWidth="10" defaultRowHeight="15" x14ac:dyDescent="0.25"/>
  <cols>
    <col min="1" max="1" width="81" customWidth="1"/>
    <col min="2" max="2" width="15" style="1" bestFit="1" customWidth="1"/>
    <col min="3" max="3" width="15.42578125" style="1" bestFit="1" customWidth="1"/>
    <col min="4" max="4" width="14.5703125" style="1" bestFit="1" customWidth="1"/>
    <col min="5" max="5" width="14.42578125" style="20" bestFit="1" customWidth="1"/>
    <col min="6" max="6" width="12.5703125" bestFit="1" customWidth="1"/>
  </cols>
  <sheetData>
    <row r="1" spans="1:7" ht="30.75" customHeight="1" x14ac:dyDescent="0.25">
      <c r="A1" s="74" t="s">
        <v>243</v>
      </c>
      <c r="B1" s="74"/>
      <c r="C1" s="74"/>
      <c r="D1" s="74"/>
      <c r="E1" s="74"/>
    </row>
    <row r="2" spans="1:7" s="18" customFormat="1" ht="11.25" x14ac:dyDescent="0.2">
      <c r="A2" s="67" t="s">
        <v>100</v>
      </c>
      <c r="B2" s="80" t="s">
        <v>240</v>
      </c>
      <c r="C2" s="80" t="s">
        <v>223</v>
      </c>
      <c r="D2" s="78" t="s">
        <v>239</v>
      </c>
      <c r="E2" s="67" t="s">
        <v>101</v>
      </c>
    </row>
    <row r="3" spans="1:7" s="18" customFormat="1" ht="11.25" x14ac:dyDescent="0.2">
      <c r="A3" s="67"/>
      <c r="B3" s="80"/>
      <c r="C3" s="80"/>
      <c r="D3" s="79"/>
      <c r="E3" s="67"/>
    </row>
    <row r="4" spans="1:7" s="2" customFormat="1" x14ac:dyDescent="0.25">
      <c r="A4" s="3" t="s">
        <v>173</v>
      </c>
      <c r="B4" s="26">
        <v>72247163.019999996</v>
      </c>
      <c r="C4" s="28">
        <f>C5+C29+C46+C61+C64</f>
        <v>74691003</v>
      </c>
      <c r="D4" s="29">
        <f>B4-C4</f>
        <v>-2443839.9800000042</v>
      </c>
      <c r="E4" s="30">
        <f>D4/C4</f>
        <v>-3.2719335419822977E-2</v>
      </c>
    </row>
    <row r="5" spans="1:7" s="2" customFormat="1" x14ac:dyDescent="0.25">
      <c r="A5" s="4" t="s">
        <v>174</v>
      </c>
      <c r="B5" s="26">
        <v>51410128.420000002</v>
      </c>
      <c r="C5" s="28">
        <f>C6+C19+C24+C26</f>
        <v>55017656.580000013</v>
      </c>
      <c r="D5" s="29">
        <f t="shared" ref="D5:D36" si="0">B5-C5</f>
        <v>-3607528.1600000113</v>
      </c>
      <c r="E5" s="30">
        <f t="shared" ref="E5:E10" si="1">D5/C5</f>
        <v>-6.5570371118122431E-2</v>
      </c>
      <c r="F5" s="13"/>
      <c r="G5" s="14"/>
    </row>
    <row r="6" spans="1:7" x14ac:dyDescent="0.25">
      <c r="A6" s="9" t="s">
        <v>175</v>
      </c>
      <c r="B6" s="27">
        <v>50751448.979999997</v>
      </c>
      <c r="C6" s="31">
        <f>SUM(C7:C18)</f>
        <v>54242640.790000007</v>
      </c>
      <c r="D6" s="32">
        <f t="shared" si="0"/>
        <v>-3491191.8100000098</v>
      </c>
      <c r="E6" s="33">
        <f t="shared" si="1"/>
        <v>-6.4362497089994822E-2</v>
      </c>
      <c r="F6" s="1"/>
    </row>
    <row r="7" spans="1:7" x14ac:dyDescent="0.25">
      <c r="A7" s="10" t="s">
        <v>0</v>
      </c>
      <c r="B7" s="27">
        <v>40839532.229999997</v>
      </c>
      <c r="C7" s="31">
        <v>41775057.240000002</v>
      </c>
      <c r="D7" s="32">
        <f t="shared" si="0"/>
        <v>-935525.01000000536</v>
      </c>
      <c r="E7" s="33">
        <f t="shared" si="1"/>
        <v>-2.239434418067611E-2</v>
      </c>
    </row>
    <row r="8" spans="1:7" x14ac:dyDescent="0.25">
      <c r="A8" s="10" t="s">
        <v>1</v>
      </c>
      <c r="B8" s="27">
        <v>818859.43</v>
      </c>
      <c r="C8" s="31">
        <v>833882.6</v>
      </c>
      <c r="D8" s="32">
        <f t="shared" si="0"/>
        <v>-15023.169999999925</v>
      </c>
      <c r="E8" s="33">
        <f t="shared" si="1"/>
        <v>-1.8015929340652902E-2</v>
      </c>
    </row>
    <row r="9" spans="1:7" x14ac:dyDescent="0.25">
      <c r="A9" s="10" t="s">
        <v>2</v>
      </c>
      <c r="B9" s="27">
        <v>16107</v>
      </c>
      <c r="C9" s="31">
        <v>9633</v>
      </c>
      <c r="D9" s="32">
        <f t="shared" si="0"/>
        <v>6474</v>
      </c>
      <c r="E9" s="33">
        <f t="shared" si="1"/>
        <v>0.67206477732793524</v>
      </c>
    </row>
    <row r="10" spans="1:7" x14ac:dyDescent="0.25">
      <c r="A10" s="10" t="s">
        <v>3</v>
      </c>
      <c r="B10" s="27">
        <v>224324.12</v>
      </c>
      <c r="C10" s="31">
        <v>276802.51</v>
      </c>
      <c r="D10" s="32">
        <f t="shared" si="0"/>
        <v>-52478.390000000014</v>
      </c>
      <c r="E10" s="33">
        <f t="shared" si="1"/>
        <v>-0.18958784008136348</v>
      </c>
    </row>
    <row r="11" spans="1:7" x14ac:dyDescent="0.25">
      <c r="A11" s="10" t="s">
        <v>4</v>
      </c>
      <c r="B11" s="31">
        <v>0</v>
      </c>
      <c r="C11" s="31">
        <v>0</v>
      </c>
      <c r="D11" s="32">
        <f t="shared" si="0"/>
        <v>0</v>
      </c>
      <c r="E11" s="33"/>
    </row>
    <row r="12" spans="1:7" x14ac:dyDescent="0.25">
      <c r="A12" s="11" t="s">
        <v>176</v>
      </c>
      <c r="B12" s="27">
        <v>974789.79</v>
      </c>
      <c r="C12" s="31">
        <v>1124862.17</v>
      </c>
      <c r="D12" s="32">
        <f t="shared" si="0"/>
        <v>-150072.37999999989</v>
      </c>
      <c r="E12" s="33">
        <f>D12/C12</f>
        <v>-0.13341401640344958</v>
      </c>
    </row>
    <row r="13" spans="1:7" x14ac:dyDescent="0.25">
      <c r="A13" s="10" t="s">
        <v>5</v>
      </c>
      <c r="B13" s="27">
        <v>161170.41</v>
      </c>
      <c r="C13" s="31">
        <v>280733.23</v>
      </c>
      <c r="D13" s="32">
        <f t="shared" si="0"/>
        <v>-119562.81999999998</v>
      </c>
      <c r="E13" s="33">
        <f>D13/C13</f>
        <v>-0.42589478986865925</v>
      </c>
    </row>
    <row r="14" spans="1:7" x14ac:dyDescent="0.25">
      <c r="A14" s="10" t="s">
        <v>6</v>
      </c>
      <c r="B14" s="27">
        <v>7520827.2400000002</v>
      </c>
      <c r="C14" s="31">
        <v>9722806.6799999997</v>
      </c>
      <c r="D14" s="32">
        <f t="shared" si="0"/>
        <v>-2201979.4399999995</v>
      </c>
      <c r="E14" s="33">
        <f>D14/C14</f>
        <v>-0.22647569909309351</v>
      </c>
    </row>
    <row r="15" spans="1:7" x14ac:dyDescent="0.25">
      <c r="A15" s="10" t="s">
        <v>7</v>
      </c>
      <c r="B15" s="31">
        <v>0</v>
      </c>
      <c r="C15" s="31">
        <v>0</v>
      </c>
      <c r="D15" s="32">
        <f t="shared" si="0"/>
        <v>0</v>
      </c>
      <c r="E15" s="33"/>
    </row>
    <row r="16" spans="1:7" x14ac:dyDescent="0.25">
      <c r="A16" s="11" t="s">
        <v>199</v>
      </c>
      <c r="B16" s="27">
        <v>189764.19</v>
      </c>
      <c r="C16" s="31">
        <v>211042.77</v>
      </c>
      <c r="D16" s="32">
        <f t="shared" si="0"/>
        <v>-21278.579999999987</v>
      </c>
      <c r="E16" s="33">
        <f>D16/C16</f>
        <v>-0.10082591315494953</v>
      </c>
    </row>
    <row r="17" spans="1:7" x14ac:dyDescent="0.25">
      <c r="A17" s="11" t="s">
        <v>200</v>
      </c>
      <c r="B17" s="31">
        <v>0</v>
      </c>
      <c r="C17" s="31">
        <v>0</v>
      </c>
      <c r="D17" s="32">
        <f t="shared" si="0"/>
        <v>0</v>
      </c>
      <c r="E17" s="33"/>
    </row>
    <row r="18" spans="1:7" x14ac:dyDescent="0.25">
      <c r="A18" s="11" t="s">
        <v>224</v>
      </c>
      <c r="B18" s="27">
        <v>6074.57</v>
      </c>
      <c r="C18" s="31">
        <v>7820.59</v>
      </c>
      <c r="D18" s="32">
        <f t="shared" si="0"/>
        <v>-1746.0200000000004</v>
      </c>
      <c r="E18" s="33"/>
    </row>
    <row r="19" spans="1:7" x14ac:dyDescent="0.25">
      <c r="A19" s="9" t="s">
        <v>139</v>
      </c>
      <c r="B19" s="27">
        <v>279331.99</v>
      </c>
      <c r="C19" s="31">
        <f>SUM(C20:C23)</f>
        <v>479828.56</v>
      </c>
      <c r="D19" s="32">
        <f t="shared" si="0"/>
        <v>-200496.57</v>
      </c>
      <c r="E19" s="33">
        <f>D19/C19</f>
        <v>-0.41785042974515735</v>
      </c>
    </row>
    <row r="20" spans="1:7" x14ac:dyDescent="0.25">
      <c r="A20" s="10" t="s">
        <v>8</v>
      </c>
      <c r="B20" s="27">
        <v>5766.77</v>
      </c>
      <c r="C20" s="31">
        <v>7324.45</v>
      </c>
      <c r="D20" s="32">
        <f t="shared" si="0"/>
        <v>-1557.6799999999994</v>
      </c>
      <c r="E20" s="33">
        <f>D20/C20</f>
        <v>-0.21266852801234215</v>
      </c>
    </row>
    <row r="21" spans="1:7" x14ac:dyDescent="0.25">
      <c r="A21" s="10" t="s">
        <v>9</v>
      </c>
      <c r="B21" s="27">
        <v>273346.40000000002</v>
      </c>
      <c r="C21" s="31">
        <v>324706.03999999998</v>
      </c>
      <c r="D21" s="32">
        <f t="shared" si="0"/>
        <v>-51359.639999999956</v>
      </c>
      <c r="E21" s="33">
        <f>D21/C21</f>
        <v>-0.15817272755382056</v>
      </c>
    </row>
    <row r="22" spans="1:7" x14ac:dyDescent="0.25">
      <c r="A22" s="10" t="s">
        <v>10</v>
      </c>
      <c r="B22" s="31">
        <v>0</v>
      </c>
      <c r="C22" s="31">
        <v>0</v>
      </c>
      <c r="D22" s="32">
        <f t="shared" si="0"/>
        <v>0</v>
      </c>
      <c r="E22" s="33"/>
    </row>
    <row r="23" spans="1:7" x14ac:dyDescent="0.25">
      <c r="A23" s="10" t="s">
        <v>11</v>
      </c>
      <c r="B23" s="27">
        <v>218.82</v>
      </c>
      <c r="C23" s="31">
        <v>147798.07</v>
      </c>
      <c r="D23" s="32">
        <f t="shared" si="0"/>
        <v>-147579.25</v>
      </c>
      <c r="E23" s="33"/>
    </row>
    <row r="24" spans="1:7" x14ac:dyDescent="0.25">
      <c r="A24" s="9" t="s">
        <v>241</v>
      </c>
      <c r="B24" s="27">
        <v>311568.17</v>
      </c>
      <c r="C24" s="31">
        <f>SUM(C25)</f>
        <v>239461.2</v>
      </c>
      <c r="D24" s="32">
        <f t="shared" si="0"/>
        <v>72106.969999999972</v>
      </c>
      <c r="E24" s="33">
        <f t="shared" ref="E24:E38" si="2">D24/C24</f>
        <v>0.3011217266095717</v>
      </c>
    </row>
    <row r="25" spans="1:7" x14ac:dyDescent="0.25">
      <c r="A25" s="10" t="s">
        <v>12</v>
      </c>
      <c r="B25" s="27">
        <v>311568.17</v>
      </c>
      <c r="C25" s="31">
        <v>239461.2</v>
      </c>
      <c r="D25" s="32">
        <f t="shared" si="0"/>
        <v>72106.969999999972</v>
      </c>
      <c r="E25" s="33">
        <f t="shared" si="2"/>
        <v>0.3011217266095717</v>
      </c>
    </row>
    <row r="26" spans="1:7" x14ac:dyDescent="0.25">
      <c r="A26" s="12" t="s">
        <v>13</v>
      </c>
      <c r="B26" s="27">
        <v>67779.28</v>
      </c>
      <c r="C26" s="31">
        <f>SUM(C27:C28)</f>
        <v>55726.03</v>
      </c>
      <c r="D26" s="32">
        <f t="shared" si="0"/>
        <v>12053.25</v>
      </c>
      <c r="E26" s="33">
        <f t="shared" si="2"/>
        <v>0.21629479078269168</v>
      </c>
    </row>
    <row r="27" spans="1:7" x14ac:dyDescent="0.25">
      <c r="A27" s="11" t="s">
        <v>14</v>
      </c>
      <c r="B27" s="27">
        <v>7851.5</v>
      </c>
      <c r="C27" s="31">
        <v>50059.15</v>
      </c>
      <c r="D27" s="32">
        <f t="shared" si="0"/>
        <v>-42207.65</v>
      </c>
      <c r="E27" s="33">
        <f t="shared" si="2"/>
        <v>-0.84315554698791328</v>
      </c>
    </row>
    <row r="28" spans="1:7" x14ac:dyDescent="0.25">
      <c r="A28" s="11" t="s">
        <v>129</v>
      </c>
      <c r="B28" s="27">
        <v>59927.78</v>
      </c>
      <c r="C28" s="31">
        <v>5666.88</v>
      </c>
      <c r="D28" s="32">
        <f t="shared" si="0"/>
        <v>54260.9</v>
      </c>
      <c r="E28" s="33">
        <f t="shared" si="2"/>
        <v>9.5750924671071207</v>
      </c>
    </row>
    <row r="29" spans="1:7" s="2" customFormat="1" x14ac:dyDescent="0.25">
      <c r="A29" s="4" t="s">
        <v>125</v>
      </c>
      <c r="B29" s="26">
        <v>19785989.309999999</v>
      </c>
      <c r="C29" s="28">
        <f>SUM(C30)</f>
        <v>18410264.719999999</v>
      </c>
      <c r="D29" s="29">
        <f t="shared" si="0"/>
        <v>1375724.5899999999</v>
      </c>
      <c r="E29" s="30">
        <f t="shared" si="2"/>
        <v>7.4725953750435808E-2</v>
      </c>
      <c r="F29" s="13"/>
      <c r="G29" s="14"/>
    </row>
    <row r="30" spans="1:7" x14ac:dyDescent="0.25">
      <c r="A30" s="9" t="s">
        <v>178</v>
      </c>
      <c r="B30" s="27">
        <v>19785989.309999999</v>
      </c>
      <c r="C30" s="31">
        <f>SUM(C31:C45)</f>
        <v>18410264.719999999</v>
      </c>
      <c r="D30" s="32">
        <f t="shared" si="0"/>
        <v>1375724.5899999999</v>
      </c>
      <c r="E30" s="33">
        <f t="shared" si="2"/>
        <v>7.4725953750435808E-2</v>
      </c>
    </row>
    <row r="31" spans="1:7" x14ac:dyDescent="0.25">
      <c r="A31" s="10" t="s">
        <v>15</v>
      </c>
      <c r="B31" s="27">
        <v>4913574.92</v>
      </c>
      <c r="C31" s="31">
        <v>5313121.34</v>
      </c>
      <c r="D31" s="32">
        <f t="shared" si="0"/>
        <v>-399546.41999999993</v>
      </c>
      <c r="E31" s="33">
        <f t="shared" si="2"/>
        <v>-7.519994263861475E-2</v>
      </c>
    </row>
    <row r="32" spans="1:7" x14ac:dyDescent="0.25">
      <c r="A32" s="11" t="s">
        <v>201</v>
      </c>
      <c r="B32" s="27">
        <v>11197342.810000001</v>
      </c>
      <c r="C32" s="31">
        <v>10883921.23</v>
      </c>
      <c r="D32" s="32">
        <f t="shared" si="0"/>
        <v>313421.58000000007</v>
      </c>
      <c r="E32" s="33">
        <f t="shared" si="2"/>
        <v>2.8796751958852614E-2</v>
      </c>
    </row>
    <row r="33" spans="1:7" x14ac:dyDescent="0.25">
      <c r="A33" s="11" t="s">
        <v>179</v>
      </c>
      <c r="B33" s="27">
        <v>52171.89</v>
      </c>
      <c r="C33" s="31">
        <v>4099.7</v>
      </c>
      <c r="D33" s="32">
        <f t="shared" si="0"/>
        <v>48072.19</v>
      </c>
      <c r="E33" s="33">
        <f t="shared" si="2"/>
        <v>11.725782374320072</v>
      </c>
    </row>
    <row r="34" spans="1:7" x14ac:dyDescent="0.25">
      <c r="A34" s="10" t="s">
        <v>16</v>
      </c>
      <c r="B34" s="27">
        <v>376</v>
      </c>
      <c r="C34" s="31">
        <v>856</v>
      </c>
      <c r="D34" s="32">
        <f t="shared" si="0"/>
        <v>-480</v>
      </c>
      <c r="E34" s="33">
        <f t="shared" si="2"/>
        <v>-0.56074766355140182</v>
      </c>
    </row>
    <row r="35" spans="1:7" x14ac:dyDescent="0.25">
      <c r="A35" s="10" t="s">
        <v>17</v>
      </c>
      <c r="B35" s="27">
        <v>271414.75</v>
      </c>
      <c r="C35" s="31">
        <v>69252.77</v>
      </c>
      <c r="D35" s="32">
        <f t="shared" si="0"/>
        <v>202161.97999999998</v>
      </c>
      <c r="E35" s="33">
        <f t="shared" si="2"/>
        <v>2.9191898028049992</v>
      </c>
    </row>
    <row r="36" spans="1:7" x14ac:dyDescent="0.25">
      <c r="A36" s="10" t="s">
        <v>18</v>
      </c>
      <c r="B36" s="27">
        <v>54149.25</v>
      </c>
      <c r="C36" s="31">
        <v>5785.08</v>
      </c>
      <c r="D36" s="32">
        <f t="shared" si="0"/>
        <v>48364.17</v>
      </c>
      <c r="E36" s="33">
        <f t="shared" si="2"/>
        <v>8.3601557800410706</v>
      </c>
    </row>
    <row r="37" spans="1:7" x14ac:dyDescent="0.25">
      <c r="A37" s="10" t="s">
        <v>19</v>
      </c>
      <c r="B37" s="27">
        <v>0</v>
      </c>
      <c r="C37" s="31">
        <v>0</v>
      </c>
      <c r="D37" s="32">
        <f t="shared" ref="D37:D72" si="3">B37-C37</f>
        <v>0</v>
      </c>
      <c r="E37" s="33"/>
    </row>
    <row r="38" spans="1:7" x14ac:dyDescent="0.25">
      <c r="A38" s="10" t="s">
        <v>20</v>
      </c>
      <c r="B38" s="27">
        <v>1671335.62</v>
      </c>
      <c r="C38" s="31">
        <v>1368929.01</v>
      </c>
      <c r="D38" s="32">
        <f t="shared" si="3"/>
        <v>302406.6100000001</v>
      </c>
      <c r="E38" s="33">
        <f t="shared" si="2"/>
        <v>0.2209074450106073</v>
      </c>
    </row>
    <row r="39" spans="1:7" x14ac:dyDescent="0.25">
      <c r="A39" s="10" t="s">
        <v>189</v>
      </c>
      <c r="B39" s="27">
        <v>0</v>
      </c>
      <c r="C39" s="31">
        <v>0</v>
      </c>
      <c r="D39" s="32">
        <f t="shared" si="3"/>
        <v>0</v>
      </c>
      <c r="E39" s="33"/>
    </row>
    <row r="40" spans="1:7" x14ac:dyDescent="0.25">
      <c r="A40" s="11" t="s">
        <v>225</v>
      </c>
      <c r="B40" s="31">
        <v>0</v>
      </c>
      <c r="C40" s="31">
        <v>88162.11</v>
      </c>
      <c r="D40" s="32">
        <f t="shared" si="3"/>
        <v>-88162.11</v>
      </c>
      <c r="E40" s="33"/>
    </row>
    <row r="41" spans="1:7" x14ac:dyDescent="0.25">
      <c r="A41" s="10" t="s">
        <v>21</v>
      </c>
      <c r="B41" s="27">
        <v>767639.57</v>
      </c>
      <c r="C41" s="31">
        <v>623275</v>
      </c>
      <c r="D41" s="32">
        <f t="shared" si="3"/>
        <v>144364.56999999995</v>
      </c>
      <c r="E41" s="33">
        <f t="shared" ref="E41:E72" si="4">D41/C41</f>
        <v>0.23162259034936417</v>
      </c>
    </row>
    <row r="42" spans="1:7" x14ac:dyDescent="0.25">
      <c r="A42" s="10" t="s">
        <v>202</v>
      </c>
      <c r="B42" s="27">
        <v>8780.83</v>
      </c>
      <c r="C42" s="31">
        <v>0</v>
      </c>
      <c r="D42" s="32">
        <f t="shared" si="3"/>
        <v>8780.83</v>
      </c>
      <c r="E42" s="33"/>
    </row>
    <row r="43" spans="1:7" x14ac:dyDescent="0.25">
      <c r="A43" s="11" t="s">
        <v>226</v>
      </c>
      <c r="B43" s="27">
        <v>125343.02</v>
      </c>
      <c r="C43" s="31">
        <v>6000</v>
      </c>
      <c r="D43" s="32">
        <f t="shared" si="3"/>
        <v>119343.02</v>
      </c>
      <c r="E43" s="33">
        <f t="shared" si="4"/>
        <v>19.890503333333335</v>
      </c>
    </row>
    <row r="44" spans="1:7" x14ac:dyDescent="0.25">
      <c r="A44" s="11" t="s">
        <v>244</v>
      </c>
      <c r="B44" s="27">
        <v>710277.07</v>
      </c>
      <c r="C44" s="31">
        <v>34000</v>
      </c>
      <c r="D44" s="32">
        <f t="shared" si="3"/>
        <v>676277.07</v>
      </c>
      <c r="E44" s="33">
        <f t="shared" si="4"/>
        <v>19.890502058823529</v>
      </c>
    </row>
    <row r="45" spans="1:7" x14ac:dyDescent="0.25">
      <c r="A45" s="11" t="s">
        <v>177</v>
      </c>
      <c r="B45" s="27">
        <v>13583.58</v>
      </c>
      <c r="C45" s="31">
        <v>12862.48</v>
      </c>
      <c r="D45" s="32">
        <f t="shared" si="3"/>
        <v>721.10000000000036</v>
      </c>
      <c r="E45" s="33">
        <f t="shared" si="4"/>
        <v>5.6062283478769286E-2</v>
      </c>
    </row>
    <row r="46" spans="1:7" s="2" customFormat="1" x14ac:dyDescent="0.25">
      <c r="A46" s="4" t="s">
        <v>126</v>
      </c>
      <c r="B46" s="26">
        <v>142101.85999999999</v>
      </c>
      <c r="C46" s="28">
        <f>C47+C49+C51+C53+C55+C57</f>
        <v>215268.15999999997</v>
      </c>
      <c r="D46" s="29">
        <f t="shared" si="3"/>
        <v>-73166.299999999988</v>
      </c>
      <c r="E46" s="30">
        <f t="shared" si="4"/>
        <v>-0.33988444923763922</v>
      </c>
      <c r="F46" s="13"/>
      <c r="G46" s="14"/>
    </row>
    <row r="47" spans="1:7" x14ac:dyDescent="0.25">
      <c r="A47" s="12" t="s">
        <v>22</v>
      </c>
      <c r="B47" s="27">
        <v>71284.850000000006</v>
      </c>
      <c r="C47" s="31">
        <f>SUM(C48)</f>
        <v>75825.919999999998</v>
      </c>
      <c r="D47" s="32">
        <f t="shared" si="3"/>
        <v>-4541.0699999999924</v>
      </c>
      <c r="E47" s="33">
        <f t="shared" si="4"/>
        <v>-5.9888096313239492E-2</v>
      </c>
    </row>
    <row r="48" spans="1:7" x14ac:dyDescent="0.25">
      <c r="A48" s="10" t="s">
        <v>23</v>
      </c>
      <c r="B48" s="27">
        <v>71284.850000000006</v>
      </c>
      <c r="C48" s="31">
        <v>75825.919999999998</v>
      </c>
      <c r="D48" s="32">
        <f t="shared" si="3"/>
        <v>-4541.0699999999924</v>
      </c>
      <c r="E48" s="33">
        <f t="shared" si="4"/>
        <v>-5.9888096313239492E-2</v>
      </c>
    </row>
    <row r="49" spans="1:7" x14ac:dyDescent="0.25">
      <c r="A49" s="9" t="s">
        <v>141</v>
      </c>
      <c r="B49" s="27">
        <v>3153.2</v>
      </c>
      <c r="C49" s="31">
        <f>SUM(C50)</f>
        <v>1331.91</v>
      </c>
      <c r="D49" s="32">
        <f t="shared" si="3"/>
        <v>1821.2899999999997</v>
      </c>
      <c r="E49" s="33">
        <f t="shared" si="4"/>
        <v>1.3674272285664943</v>
      </c>
    </row>
    <row r="50" spans="1:7" x14ac:dyDescent="0.25">
      <c r="A50" s="11" t="s">
        <v>140</v>
      </c>
      <c r="B50" s="27">
        <v>3153.2</v>
      </c>
      <c r="C50" s="31">
        <v>1331.91</v>
      </c>
      <c r="D50" s="32">
        <f t="shared" si="3"/>
        <v>1821.2899999999997</v>
      </c>
      <c r="E50" s="33">
        <f t="shared" si="4"/>
        <v>1.3674272285664943</v>
      </c>
    </row>
    <row r="51" spans="1:7" ht="15" hidden="1" customHeight="1" x14ac:dyDescent="0.25">
      <c r="A51" s="12" t="s">
        <v>24</v>
      </c>
      <c r="B51" s="34"/>
      <c r="C51" s="34">
        <f>SUM(C52)</f>
        <v>0</v>
      </c>
      <c r="D51" s="32">
        <f t="shared" si="3"/>
        <v>0</v>
      </c>
      <c r="E51" s="33" t="e">
        <f t="shared" si="4"/>
        <v>#DIV/0!</v>
      </c>
    </row>
    <row r="52" spans="1:7" ht="15" hidden="1" customHeight="1" x14ac:dyDescent="0.25">
      <c r="A52" s="10" t="s">
        <v>24</v>
      </c>
      <c r="B52" s="34"/>
      <c r="C52" s="34">
        <v>0</v>
      </c>
      <c r="D52" s="32">
        <f t="shared" si="3"/>
        <v>0</v>
      </c>
      <c r="E52" s="33" t="e">
        <f t="shared" si="4"/>
        <v>#DIV/0!</v>
      </c>
    </row>
    <row r="53" spans="1:7" x14ac:dyDescent="0.25">
      <c r="A53" s="12" t="s">
        <v>25</v>
      </c>
      <c r="B53" s="27">
        <v>0</v>
      </c>
      <c r="C53" s="31">
        <f>SUM(C54)</f>
        <v>150</v>
      </c>
      <c r="D53" s="32">
        <f t="shared" si="3"/>
        <v>-150</v>
      </c>
      <c r="E53" s="33">
        <f t="shared" si="4"/>
        <v>-1</v>
      </c>
    </row>
    <row r="54" spans="1:7" x14ac:dyDescent="0.25">
      <c r="A54" s="10" t="s">
        <v>25</v>
      </c>
      <c r="B54" s="27">
        <v>0</v>
      </c>
      <c r="C54" s="31">
        <v>150</v>
      </c>
      <c r="D54" s="32">
        <f t="shared" si="3"/>
        <v>-150</v>
      </c>
      <c r="E54" s="33">
        <f t="shared" si="4"/>
        <v>-1</v>
      </c>
    </row>
    <row r="55" spans="1:7" x14ac:dyDescent="0.25">
      <c r="A55" s="12" t="s">
        <v>26</v>
      </c>
      <c r="B55" s="31">
        <f>SUM(B56)</f>
        <v>0</v>
      </c>
      <c r="C55" s="31">
        <f>SUM(C56)</f>
        <v>0</v>
      </c>
      <c r="D55" s="32">
        <f t="shared" si="3"/>
        <v>0</v>
      </c>
      <c r="E55" s="33"/>
    </row>
    <row r="56" spans="1:7" x14ac:dyDescent="0.25">
      <c r="A56" s="10" t="s">
        <v>26</v>
      </c>
      <c r="B56" s="31">
        <v>0</v>
      </c>
      <c r="C56" s="31">
        <v>0</v>
      </c>
      <c r="D56" s="32">
        <f t="shared" si="3"/>
        <v>0</v>
      </c>
      <c r="E56" s="33"/>
    </row>
    <row r="57" spans="1:7" x14ac:dyDescent="0.25">
      <c r="A57" s="12" t="s">
        <v>27</v>
      </c>
      <c r="B57" s="27">
        <v>67663.81</v>
      </c>
      <c r="C57" s="31">
        <f>SUM(C58)</f>
        <v>137960.32999999999</v>
      </c>
      <c r="D57" s="32">
        <f t="shared" si="3"/>
        <v>-70296.51999999999</v>
      </c>
      <c r="E57" s="33">
        <f t="shared" si="4"/>
        <v>-0.50954154719693689</v>
      </c>
    </row>
    <row r="58" spans="1:7" x14ac:dyDescent="0.25">
      <c r="A58" s="10" t="s">
        <v>27</v>
      </c>
      <c r="B58" s="27">
        <v>67663.81</v>
      </c>
      <c r="C58" s="31">
        <v>137960.32999999999</v>
      </c>
      <c r="D58" s="32">
        <f t="shared" si="3"/>
        <v>-70296.51999999999</v>
      </c>
      <c r="E58" s="33">
        <f t="shared" si="4"/>
        <v>-0.50954154719693689</v>
      </c>
    </row>
    <row r="59" spans="1:7" ht="13.5" customHeight="1" x14ac:dyDescent="0.25">
      <c r="A59" s="67" t="s">
        <v>100</v>
      </c>
      <c r="B59" s="68" t="s">
        <v>240</v>
      </c>
      <c r="C59" s="68" t="s">
        <v>223</v>
      </c>
      <c r="D59" s="72" t="s">
        <v>239</v>
      </c>
      <c r="E59" s="71" t="s">
        <v>101</v>
      </c>
    </row>
    <row r="60" spans="1:7" x14ac:dyDescent="0.25">
      <c r="A60" s="67"/>
      <c r="B60" s="68"/>
      <c r="C60" s="68"/>
      <c r="D60" s="73"/>
      <c r="E60" s="71"/>
    </row>
    <row r="61" spans="1:7" s="2" customFormat="1" x14ac:dyDescent="0.25">
      <c r="A61" s="4" t="s">
        <v>127</v>
      </c>
      <c r="B61" s="26">
        <v>390265.75</v>
      </c>
      <c r="C61" s="28">
        <f>SUM(C62)</f>
        <v>523916.33</v>
      </c>
      <c r="D61" s="29">
        <f t="shared" si="3"/>
        <v>-133650.58000000002</v>
      </c>
      <c r="E61" s="30">
        <f t="shared" si="4"/>
        <v>-0.25509909187216978</v>
      </c>
      <c r="F61" s="13"/>
      <c r="G61" s="14"/>
    </row>
    <row r="62" spans="1:7" x14ac:dyDescent="0.25">
      <c r="A62" s="12" t="s">
        <v>28</v>
      </c>
      <c r="B62" s="31">
        <v>390265.75</v>
      </c>
      <c r="C62" s="31">
        <f>SUM(C63)</f>
        <v>523916.33</v>
      </c>
      <c r="D62" s="32">
        <f t="shared" si="3"/>
        <v>-133650.58000000002</v>
      </c>
      <c r="E62" s="33">
        <f t="shared" si="4"/>
        <v>-0.25509909187216978</v>
      </c>
    </row>
    <row r="63" spans="1:7" x14ac:dyDescent="0.25">
      <c r="A63" s="10" t="s">
        <v>28</v>
      </c>
      <c r="B63" s="31">
        <v>390265.75</v>
      </c>
      <c r="C63" s="31">
        <v>523916.33</v>
      </c>
      <c r="D63" s="32">
        <f t="shared" si="3"/>
        <v>-133650.58000000002</v>
      </c>
      <c r="E63" s="33">
        <f t="shared" si="4"/>
        <v>-0.25509909187216978</v>
      </c>
    </row>
    <row r="64" spans="1:7" s="2" customFormat="1" x14ac:dyDescent="0.25">
      <c r="A64" s="4" t="s">
        <v>128</v>
      </c>
      <c r="B64" s="26">
        <v>518677.68</v>
      </c>
      <c r="C64" s="28">
        <f>C65+C69</f>
        <v>523897.20999999996</v>
      </c>
      <c r="D64" s="29">
        <f t="shared" si="3"/>
        <v>-5219.5299999999697</v>
      </c>
      <c r="E64" s="30">
        <f t="shared" si="4"/>
        <v>-9.9628894759717663E-3</v>
      </c>
      <c r="F64" s="13"/>
      <c r="G64" s="14"/>
    </row>
    <row r="65" spans="1:5" x14ac:dyDescent="0.25">
      <c r="A65" s="12" t="s">
        <v>29</v>
      </c>
      <c r="B65" s="31">
        <v>219389.1</v>
      </c>
      <c r="C65" s="31">
        <f>SUM(C66:C68)</f>
        <v>370292.17</v>
      </c>
      <c r="D65" s="32">
        <f t="shared" si="3"/>
        <v>-150903.06999999998</v>
      </c>
      <c r="E65" s="33">
        <f t="shared" si="4"/>
        <v>-0.40752433409542521</v>
      </c>
    </row>
    <row r="66" spans="1:5" x14ac:dyDescent="0.25">
      <c r="A66" s="11" t="s">
        <v>180</v>
      </c>
      <c r="B66" s="27">
        <v>204693.52</v>
      </c>
      <c r="C66" s="31">
        <v>329072.62</v>
      </c>
      <c r="D66" s="32">
        <f t="shared" si="3"/>
        <v>-124379.1</v>
      </c>
      <c r="E66" s="33">
        <f t="shared" si="4"/>
        <v>-0.37796854688184028</v>
      </c>
    </row>
    <row r="67" spans="1:5" x14ac:dyDescent="0.25">
      <c r="A67" s="11" t="s">
        <v>30</v>
      </c>
      <c r="B67" s="27">
        <v>11743.88</v>
      </c>
      <c r="C67" s="31">
        <v>41219.550000000003</v>
      </c>
      <c r="D67" s="32">
        <f t="shared" si="3"/>
        <v>-29475.670000000006</v>
      </c>
      <c r="E67" s="33">
        <f t="shared" si="4"/>
        <v>-0.71508956308353688</v>
      </c>
    </row>
    <row r="68" spans="1:5" x14ac:dyDescent="0.25">
      <c r="A68" s="10" t="s">
        <v>31</v>
      </c>
      <c r="B68" s="27">
        <v>2951.7</v>
      </c>
      <c r="C68" s="31">
        <v>0</v>
      </c>
      <c r="D68" s="32">
        <f t="shared" si="3"/>
        <v>2951.7</v>
      </c>
      <c r="E68" s="33"/>
    </row>
    <row r="69" spans="1:5" x14ac:dyDescent="0.25">
      <c r="A69" s="12" t="s">
        <v>32</v>
      </c>
      <c r="B69" s="27">
        <v>299288.58</v>
      </c>
      <c r="C69" s="31">
        <f>SUM(C70:C72)</f>
        <v>153605.03999999998</v>
      </c>
      <c r="D69" s="32">
        <f t="shared" si="3"/>
        <v>145683.54000000004</v>
      </c>
      <c r="E69" s="33">
        <f t="shared" si="4"/>
        <v>0.94842942653444218</v>
      </c>
    </row>
    <row r="70" spans="1:5" x14ac:dyDescent="0.25">
      <c r="A70" s="10" t="s">
        <v>33</v>
      </c>
      <c r="B70" s="27">
        <v>546</v>
      </c>
      <c r="C70" s="31">
        <v>378</v>
      </c>
      <c r="D70" s="32">
        <f t="shared" si="3"/>
        <v>168</v>
      </c>
      <c r="E70" s="33">
        <f t="shared" si="4"/>
        <v>0.44444444444444442</v>
      </c>
    </row>
    <row r="71" spans="1:5" x14ac:dyDescent="0.25">
      <c r="A71" s="11" t="s">
        <v>190</v>
      </c>
      <c r="B71" s="27">
        <v>147.96</v>
      </c>
      <c r="C71" s="31">
        <v>23.68</v>
      </c>
      <c r="D71" s="32">
        <f t="shared" si="3"/>
        <v>124.28</v>
      </c>
      <c r="E71" s="33">
        <f t="shared" si="4"/>
        <v>5.2483108108108105</v>
      </c>
    </row>
    <row r="72" spans="1:5" x14ac:dyDescent="0.25">
      <c r="A72" s="10" t="s">
        <v>34</v>
      </c>
      <c r="B72" s="27">
        <v>298594.62</v>
      </c>
      <c r="C72" s="31">
        <v>153203.35999999999</v>
      </c>
      <c r="D72" s="32">
        <f t="shared" si="3"/>
        <v>145391.26</v>
      </c>
      <c r="E72" s="33">
        <f t="shared" si="4"/>
        <v>0.94900829851251323</v>
      </c>
    </row>
    <row r="73" spans="1:5" s="2" customFormat="1" x14ac:dyDescent="0.25">
      <c r="A73" s="3" t="s">
        <v>104</v>
      </c>
      <c r="B73" s="26">
        <v>226303805.91</v>
      </c>
      <c r="C73" s="28">
        <f>C74+C82+C90+C96+C104+C117+C120+C125+C137</f>
        <v>214838081.75</v>
      </c>
      <c r="D73" s="29">
        <f t="shared" ref="D73:D76" si="5">B73-C73</f>
        <v>11465724.159999996</v>
      </c>
      <c r="E73" s="30">
        <f t="shared" ref="E73:E81" si="6">D73/C73</f>
        <v>5.3369142316874167E-2</v>
      </c>
    </row>
    <row r="74" spans="1:5" s="2" customFormat="1" x14ac:dyDescent="0.25">
      <c r="A74" s="4" t="s">
        <v>105</v>
      </c>
      <c r="B74" s="26">
        <v>265365.81</v>
      </c>
      <c r="C74" s="28">
        <f>SUM(C75+C78)</f>
        <v>328571.36</v>
      </c>
      <c r="D74" s="29">
        <f t="shared" si="5"/>
        <v>-63205.549999999988</v>
      </c>
      <c r="E74" s="30"/>
    </row>
    <row r="75" spans="1:5" x14ac:dyDescent="0.25">
      <c r="A75" s="12" t="s">
        <v>35</v>
      </c>
      <c r="B75" s="31">
        <f>SUM(B76:B77)</f>
        <v>0</v>
      </c>
      <c r="C75" s="31">
        <f>SUM(C76:C77)</f>
        <v>0</v>
      </c>
      <c r="D75" s="32">
        <f t="shared" si="5"/>
        <v>0</v>
      </c>
      <c r="E75" s="30"/>
    </row>
    <row r="76" spans="1:5" ht="15" hidden="1" customHeight="1" x14ac:dyDescent="0.25">
      <c r="A76" s="11" t="s">
        <v>142</v>
      </c>
      <c r="B76" s="34">
        <v>0</v>
      </c>
      <c r="C76" s="34">
        <v>0</v>
      </c>
      <c r="D76" s="32">
        <f t="shared" si="5"/>
        <v>0</v>
      </c>
      <c r="E76" s="30"/>
    </row>
    <row r="77" spans="1:5" x14ac:dyDescent="0.25">
      <c r="A77" s="10" t="s">
        <v>36</v>
      </c>
      <c r="B77" s="31">
        <v>0</v>
      </c>
      <c r="C77" s="31">
        <v>0</v>
      </c>
      <c r="D77" s="32">
        <f t="shared" ref="D77:D172" si="7">B77-C77</f>
        <v>0</v>
      </c>
      <c r="E77" s="30"/>
    </row>
    <row r="78" spans="1:5" x14ac:dyDescent="0.25">
      <c r="A78" s="12" t="s">
        <v>37</v>
      </c>
      <c r="B78" s="31">
        <v>237115.81</v>
      </c>
      <c r="C78" s="31">
        <f>SUM(C79:C81)</f>
        <v>328571.36</v>
      </c>
      <c r="D78" s="32">
        <f t="shared" si="7"/>
        <v>-91455.549999999988</v>
      </c>
      <c r="E78" s="33"/>
    </row>
    <row r="79" spans="1:5" ht="15" hidden="1" customHeight="1" x14ac:dyDescent="0.25">
      <c r="A79" s="11" t="s">
        <v>130</v>
      </c>
      <c r="B79" s="34"/>
      <c r="C79" s="34">
        <v>0</v>
      </c>
      <c r="D79" s="32">
        <f t="shared" si="7"/>
        <v>0</v>
      </c>
      <c r="E79" s="30" t="e">
        <f t="shared" si="6"/>
        <v>#DIV/0!</v>
      </c>
    </row>
    <row r="80" spans="1:5" ht="15" hidden="1" customHeight="1" x14ac:dyDescent="0.25">
      <c r="A80" s="10" t="s">
        <v>38</v>
      </c>
      <c r="B80" s="34"/>
      <c r="C80" s="34">
        <v>0</v>
      </c>
      <c r="D80" s="32">
        <f t="shared" si="7"/>
        <v>0</v>
      </c>
      <c r="E80" s="30" t="e">
        <f t="shared" si="6"/>
        <v>#DIV/0!</v>
      </c>
    </row>
    <row r="81" spans="1:5" x14ac:dyDescent="0.25">
      <c r="A81" s="11" t="s">
        <v>182</v>
      </c>
      <c r="B81" s="27">
        <v>390224</v>
      </c>
      <c r="C81" s="31">
        <v>328571.36</v>
      </c>
      <c r="D81" s="32">
        <f t="shared" si="7"/>
        <v>61652.640000000014</v>
      </c>
      <c r="E81" s="33">
        <f t="shared" si="6"/>
        <v>0.18763850872455839</v>
      </c>
    </row>
    <row r="82" spans="1:5" s="2" customFormat="1" x14ac:dyDescent="0.25">
      <c r="A82" s="4" t="s">
        <v>106</v>
      </c>
      <c r="B82" s="26">
        <v>4479073.1399999997</v>
      </c>
      <c r="C82" s="28">
        <f>C83</f>
        <v>2862108.0999999996</v>
      </c>
      <c r="D82" s="29">
        <f t="shared" si="7"/>
        <v>1616965.04</v>
      </c>
      <c r="E82" s="30">
        <f t="shared" ref="E82:E169" si="8">D82/C82</f>
        <v>0.56495596375273183</v>
      </c>
    </row>
    <row r="83" spans="1:5" x14ac:dyDescent="0.25">
      <c r="A83" s="5" t="s">
        <v>39</v>
      </c>
      <c r="B83" s="27">
        <v>4479073.1399999997</v>
      </c>
      <c r="C83" s="31">
        <f>SUM(C84:C89)</f>
        <v>2862108.0999999996</v>
      </c>
      <c r="D83" s="32">
        <f t="shared" si="7"/>
        <v>1616965.04</v>
      </c>
      <c r="E83" s="33">
        <f t="shared" si="8"/>
        <v>0.56495596375273183</v>
      </c>
    </row>
    <row r="84" spans="1:5" x14ac:dyDescent="0.25">
      <c r="A84" s="6" t="s">
        <v>203</v>
      </c>
      <c r="B84" s="31">
        <v>0</v>
      </c>
      <c r="C84" s="31">
        <v>0</v>
      </c>
      <c r="D84" s="32">
        <f t="shared" si="7"/>
        <v>0</v>
      </c>
      <c r="E84" s="33"/>
    </row>
    <row r="85" spans="1:5" x14ac:dyDescent="0.25">
      <c r="A85" s="6" t="s">
        <v>40</v>
      </c>
      <c r="B85" s="27">
        <v>139884.93</v>
      </c>
      <c r="C85" s="31">
        <v>162312.81</v>
      </c>
      <c r="D85" s="32">
        <f t="shared" si="7"/>
        <v>-22427.880000000005</v>
      </c>
      <c r="E85" s="33">
        <f t="shared" si="8"/>
        <v>-0.13817689435602776</v>
      </c>
    </row>
    <row r="86" spans="1:5" x14ac:dyDescent="0.25">
      <c r="A86" s="6" t="s">
        <v>41</v>
      </c>
      <c r="B86" s="27">
        <v>390224</v>
      </c>
      <c r="C86" s="31">
        <v>16795.98</v>
      </c>
      <c r="D86" s="32">
        <f t="shared" si="7"/>
        <v>373428.02</v>
      </c>
      <c r="E86" s="33">
        <f t="shared" si="8"/>
        <v>22.233178415311283</v>
      </c>
    </row>
    <row r="87" spans="1:5" x14ac:dyDescent="0.25">
      <c r="A87" s="6" t="s">
        <v>42</v>
      </c>
      <c r="B87" s="27">
        <v>34000</v>
      </c>
      <c r="C87" s="31">
        <v>34000</v>
      </c>
      <c r="D87" s="32">
        <f t="shared" si="7"/>
        <v>0</v>
      </c>
      <c r="E87" s="33">
        <f t="shared" si="8"/>
        <v>0</v>
      </c>
    </row>
    <row r="88" spans="1:5" x14ac:dyDescent="0.25">
      <c r="A88" s="6" t="s">
        <v>191</v>
      </c>
      <c r="B88" s="27">
        <v>22376.59</v>
      </c>
      <c r="C88" s="31">
        <v>84787.97</v>
      </c>
      <c r="D88" s="32">
        <f>B88-C88</f>
        <v>-62411.380000000005</v>
      </c>
      <c r="E88" s="33">
        <f t="shared" si="8"/>
        <v>-0.73608767847608569</v>
      </c>
    </row>
    <row r="89" spans="1:5" x14ac:dyDescent="0.25">
      <c r="A89" s="6" t="s">
        <v>192</v>
      </c>
      <c r="B89" s="27">
        <v>3892587.62</v>
      </c>
      <c r="C89" s="31">
        <v>2564211.34</v>
      </c>
      <c r="D89" s="32">
        <f t="shared" si="7"/>
        <v>1328376.2800000003</v>
      </c>
      <c r="E89" s="33">
        <f t="shared" si="8"/>
        <v>0.51804477239383873</v>
      </c>
    </row>
    <row r="90" spans="1:5" s="2" customFormat="1" x14ac:dyDescent="0.25">
      <c r="A90" s="4" t="s">
        <v>107</v>
      </c>
      <c r="B90" s="26">
        <v>446148.46</v>
      </c>
      <c r="C90" s="28">
        <f>C91+C93</f>
        <v>414995.13</v>
      </c>
      <c r="D90" s="29">
        <f t="shared" si="7"/>
        <v>31153.330000000016</v>
      </c>
      <c r="E90" s="30">
        <f t="shared" si="8"/>
        <v>7.5069145992146979E-2</v>
      </c>
    </row>
    <row r="91" spans="1:5" s="2" customFormat="1" x14ac:dyDescent="0.25">
      <c r="A91" s="4" t="s">
        <v>228</v>
      </c>
      <c r="B91" s="28">
        <v>0</v>
      </c>
      <c r="C91" s="28">
        <f>C92</f>
        <v>36389</v>
      </c>
      <c r="D91" s="29">
        <f t="shared" si="7"/>
        <v>-36389</v>
      </c>
      <c r="E91" s="30"/>
    </row>
    <row r="92" spans="1:5" s="2" customFormat="1" x14ac:dyDescent="0.25">
      <c r="A92" s="23" t="s">
        <v>227</v>
      </c>
      <c r="B92" s="31">
        <v>0</v>
      </c>
      <c r="C92" s="31">
        <v>36389</v>
      </c>
      <c r="D92" s="32">
        <f t="shared" si="7"/>
        <v>-36389</v>
      </c>
      <c r="E92" s="33"/>
    </row>
    <row r="93" spans="1:5" x14ac:dyDescent="0.25">
      <c r="A93" s="8" t="s">
        <v>143</v>
      </c>
      <c r="B93" s="31">
        <v>446148.46</v>
      </c>
      <c r="C93" s="31">
        <f>C94+C95</f>
        <v>378606.13</v>
      </c>
      <c r="D93" s="32">
        <f t="shared" si="7"/>
        <v>67542.330000000016</v>
      </c>
      <c r="E93" s="33">
        <f t="shared" si="8"/>
        <v>0.17839734924524336</v>
      </c>
    </row>
    <row r="94" spans="1:5" ht="15" customHeight="1" x14ac:dyDescent="0.25">
      <c r="A94" s="7" t="s">
        <v>144</v>
      </c>
      <c r="B94" s="27">
        <v>0</v>
      </c>
      <c r="C94" s="31">
        <v>0</v>
      </c>
      <c r="D94" s="32">
        <f t="shared" si="7"/>
        <v>0</v>
      </c>
      <c r="E94" s="33"/>
    </row>
    <row r="95" spans="1:5" x14ac:dyDescent="0.25">
      <c r="A95" s="7" t="s">
        <v>145</v>
      </c>
      <c r="B95" s="27">
        <v>446148.46</v>
      </c>
      <c r="C95" s="31">
        <v>378606.13</v>
      </c>
      <c r="D95" s="32">
        <f t="shared" si="7"/>
        <v>67542.330000000016</v>
      </c>
      <c r="E95" s="33">
        <f t="shared" si="8"/>
        <v>0.17839734924524336</v>
      </c>
    </row>
    <row r="96" spans="1:5" s="2" customFormat="1" x14ac:dyDescent="0.25">
      <c r="A96" s="4" t="s">
        <v>147</v>
      </c>
      <c r="B96" s="26">
        <v>85596.3</v>
      </c>
      <c r="C96" s="28">
        <f>SUM(C97,C99,C102)</f>
        <v>189760.75</v>
      </c>
      <c r="D96" s="29">
        <f>B96-C96</f>
        <v>-104164.45</v>
      </c>
      <c r="E96" s="30">
        <f t="shared" si="8"/>
        <v>-0.54892515970768452</v>
      </c>
    </row>
    <row r="97" spans="1:5" s="2" customFormat="1" ht="12.75" customHeight="1" x14ac:dyDescent="0.25">
      <c r="A97" s="8" t="s">
        <v>183</v>
      </c>
      <c r="B97" s="31">
        <v>0</v>
      </c>
      <c r="C97" s="31">
        <f>C98</f>
        <v>49562.36</v>
      </c>
      <c r="D97" s="32">
        <f t="shared" si="7"/>
        <v>-49562.36</v>
      </c>
      <c r="E97" s="30"/>
    </row>
    <row r="98" spans="1:5" s="2" customFormat="1" ht="12.75" customHeight="1" x14ac:dyDescent="0.25">
      <c r="A98" s="8" t="s">
        <v>229</v>
      </c>
      <c r="B98" s="31">
        <v>0</v>
      </c>
      <c r="C98" s="31">
        <v>49562.36</v>
      </c>
      <c r="D98" s="32">
        <f t="shared" si="7"/>
        <v>-49562.36</v>
      </c>
      <c r="E98" s="30"/>
    </row>
    <row r="99" spans="1:5" s="2" customFormat="1" ht="12.75" customHeight="1" x14ac:dyDescent="0.25">
      <c r="A99" s="8" t="s">
        <v>216</v>
      </c>
      <c r="B99" s="31">
        <f>B100+B101</f>
        <v>0</v>
      </c>
      <c r="C99" s="31">
        <f>C100+C101</f>
        <v>0</v>
      </c>
      <c r="D99" s="32">
        <f t="shared" si="7"/>
        <v>0</v>
      </c>
      <c r="E99" s="33"/>
    </row>
    <row r="100" spans="1:5" s="2" customFormat="1" ht="12.75" customHeight="1" x14ac:dyDescent="0.25">
      <c r="A100" s="7" t="s">
        <v>218</v>
      </c>
      <c r="B100" s="31">
        <v>0</v>
      </c>
      <c r="C100" s="31">
        <v>0</v>
      </c>
      <c r="D100" s="32">
        <f t="shared" si="7"/>
        <v>0</v>
      </c>
      <c r="E100" s="33"/>
    </row>
    <row r="101" spans="1:5" s="2" customFormat="1" ht="12.75" customHeight="1" x14ac:dyDescent="0.25">
      <c r="A101" s="7" t="s">
        <v>217</v>
      </c>
      <c r="B101" s="31">
        <v>0</v>
      </c>
      <c r="C101" s="31">
        <v>0</v>
      </c>
      <c r="D101" s="32">
        <f t="shared" si="7"/>
        <v>0</v>
      </c>
      <c r="E101" s="30"/>
    </row>
    <row r="102" spans="1:5" x14ac:dyDescent="0.25">
      <c r="A102" s="8" t="s">
        <v>146</v>
      </c>
      <c r="B102" s="31">
        <v>85596.3</v>
      </c>
      <c r="C102" s="31">
        <f>SUM(C103:C103)</f>
        <v>140198.39000000001</v>
      </c>
      <c r="D102" s="32">
        <f t="shared" si="7"/>
        <v>-54602.090000000011</v>
      </c>
      <c r="E102" s="33">
        <f t="shared" si="8"/>
        <v>-0.38946303163681129</v>
      </c>
    </row>
    <row r="103" spans="1:5" x14ac:dyDescent="0.25">
      <c r="A103" s="6" t="s">
        <v>43</v>
      </c>
      <c r="B103" s="31">
        <v>0</v>
      </c>
      <c r="C103" s="31">
        <v>140198.39000000001</v>
      </c>
      <c r="D103" s="32">
        <f t="shared" si="7"/>
        <v>-140198.39000000001</v>
      </c>
      <c r="E103" s="33">
        <f t="shared" si="8"/>
        <v>-1</v>
      </c>
    </row>
    <row r="104" spans="1:5" s="2" customFormat="1" x14ac:dyDescent="0.25">
      <c r="A104" s="4" t="s">
        <v>108</v>
      </c>
      <c r="B104" s="26">
        <v>217012478.03</v>
      </c>
      <c r="C104" s="28">
        <f>C105+C109</f>
        <v>206633755.03999999</v>
      </c>
      <c r="D104" s="29">
        <f t="shared" si="7"/>
        <v>10378722.99000001</v>
      </c>
      <c r="E104" s="30">
        <f t="shared" si="8"/>
        <v>5.0227626110704443E-2</v>
      </c>
    </row>
    <row r="105" spans="1:5" x14ac:dyDescent="0.25">
      <c r="A105" s="5" t="s">
        <v>44</v>
      </c>
      <c r="B105" s="31">
        <v>216607398.40000001</v>
      </c>
      <c r="C105" s="31">
        <f>SUM(C106:C108)</f>
        <v>206254150.88999999</v>
      </c>
      <c r="D105" s="32">
        <f t="shared" si="7"/>
        <v>10353247.51000002</v>
      </c>
      <c r="E105" s="33">
        <f t="shared" si="8"/>
        <v>5.0196553452743077E-2</v>
      </c>
    </row>
    <row r="106" spans="1:5" x14ac:dyDescent="0.25">
      <c r="A106" s="6" t="s">
        <v>45</v>
      </c>
      <c r="B106" s="27">
        <v>206902034.69</v>
      </c>
      <c r="C106" s="31">
        <v>200424306</v>
      </c>
      <c r="D106" s="32">
        <f t="shared" si="7"/>
        <v>6477728.6899999976</v>
      </c>
      <c r="E106" s="33">
        <f t="shared" si="8"/>
        <v>3.2320075440351023E-2</v>
      </c>
    </row>
    <row r="107" spans="1:5" x14ac:dyDescent="0.25">
      <c r="A107" s="6" t="s">
        <v>46</v>
      </c>
      <c r="B107" s="27">
        <v>9705363.7100000009</v>
      </c>
      <c r="C107" s="31">
        <v>5829844.8899999997</v>
      </c>
      <c r="D107" s="32">
        <f t="shared" si="7"/>
        <v>3875518.8200000012</v>
      </c>
      <c r="E107" s="33">
        <f t="shared" si="8"/>
        <v>0.66477220116914659</v>
      </c>
    </row>
    <row r="108" spans="1:5" x14ac:dyDescent="0.25">
      <c r="A108" s="6" t="s">
        <v>204</v>
      </c>
      <c r="B108" s="31">
        <v>0</v>
      </c>
      <c r="C108" s="31">
        <v>0</v>
      </c>
      <c r="D108" s="32">
        <f t="shared" si="7"/>
        <v>0</v>
      </c>
      <c r="E108" s="33"/>
    </row>
    <row r="109" spans="1:5" x14ac:dyDescent="0.25">
      <c r="A109" s="5" t="s">
        <v>47</v>
      </c>
      <c r="B109" s="31">
        <v>405079.63</v>
      </c>
      <c r="C109" s="31">
        <f>SUM(C110:C116)</f>
        <v>379604.15</v>
      </c>
      <c r="D109" s="32">
        <f t="shared" si="7"/>
        <v>25475.479999999981</v>
      </c>
      <c r="E109" s="33">
        <f t="shared" si="8"/>
        <v>6.7110646709210048E-2</v>
      </c>
    </row>
    <row r="110" spans="1:5" ht="15.75" customHeight="1" x14ac:dyDescent="0.25">
      <c r="A110" s="7" t="s">
        <v>131</v>
      </c>
      <c r="B110" s="31">
        <v>0</v>
      </c>
      <c r="C110" s="31">
        <v>0</v>
      </c>
      <c r="D110" s="32">
        <f t="shared" si="7"/>
        <v>0</v>
      </c>
      <c r="E110" s="33"/>
    </row>
    <row r="111" spans="1:5" x14ac:dyDescent="0.25">
      <c r="A111" s="6" t="s">
        <v>48</v>
      </c>
      <c r="B111" s="27">
        <v>168867</v>
      </c>
      <c r="C111" s="31">
        <v>161616.21</v>
      </c>
      <c r="D111" s="32">
        <f>B111-C111</f>
        <v>7250.7900000000081</v>
      </c>
      <c r="E111" s="33">
        <f t="shared" si="8"/>
        <v>4.4864249693765304E-2</v>
      </c>
    </row>
    <row r="112" spans="1:5" x14ac:dyDescent="0.25">
      <c r="A112" s="7" t="s">
        <v>211</v>
      </c>
      <c r="B112" s="27">
        <v>0</v>
      </c>
      <c r="C112" s="31">
        <v>26870.31</v>
      </c>
      <c r="D112" s="32">
        <f>B112-C112</f>
        <v>-26870.31</v>
      </c>
      <c r="E112" s="33">
        <f t="shared" si="8"/>
        <v>-1</v>
      </c>
    </row>
    <row r="113" spans="1:5" x14ac:dyDescent="0.25">
      <c r="A113" s="7" t="s">
        <v>184</v>
      </c>
      <c r="B113" s="31">
        <v>0</v>
      </c>
      <c r="C113" s="31">
        <v>0</v>
      </c>
      <c r="D113" s="32">
        <f>B113-C113</f>
        <v>0</v>
      </c>
      <c r="E113" s="33"/>
    </row>
    <row r="114" spans="1:5" x14ac:dyDescent="0.25">
      <c r="A114" s="6" t="s">
        <v>49</v>
      </c>
      <c r="B114" s="31">
        <v>0</v>
      </c>
      <c r="C114" s="31">
        <v>178063.5</v>
      </c>
      <c r="D114" s="32">
        <f t="shared" si="7"/>
        <v>-178063.5</v>
      </c>
      <c r="E114" s="33">
        <f t="shared" si="8"/>
        <v>-1</v>
      </c>
    </row>
    <row r="115" spans="1:5" x14ac:dyDescent="0.25">
      <c r="A115" s="7" t="s">
        <v>212</v>
      </c>
      <c r="B115" s="27">
        <v>86596</v>
      </c>
      <c r="C115" s="31">
        <v>5483.89</v>
      </c>
      <c r="D115" s="32">
        <f t="shared" si="7"/>
        <v>81112.11</v>
      </c>
      <c r="E115" s="33">
        <f t="shared" si="8"/>
        <v>14.790980490126534</v>
      </c>
    </row>
    <row r="116" spans="1:5" x14ac:dyDescent="0.25">
      <c r="A116" s="7" t="s">
        <v>230</v>
      </c>
      <c r="B116" s="31">
        <v>0</v>
      </c>
      <c r="C116" s="31">
        <v>7570.24</v>
      </c>
      <c r="D116" s="32">
        <f t="shared" si="7"/>
        <v>-7570.24</v>
      </c>
      <c r="E116" s="33">
        <f t="shared" si="8"/>
        <v>-1</v>
      </c>
    </row>
    <row r="117" spans="1:5" x14ac:dyDescent="0.25">
      <c r="A117" s="4" t="s">
        <v>213</v>
      </c>
      <c r="B117" s="26">
        <v>-6234.6</v>
      </c>
      <c r="C117" s="28">
        <f>C118</f>
        <v>31208</v>
      </c>
      <c r="D117" s="29">
        <f t="shared" si="7"/>
        <v>-37442.6</v>
      </c>
      <c r="E117" s="33">
        <f t="shared" si="8"/>
        <v>-1.1997756985388361</v>
      </c>
    </row>
    <row r="118" spans="1:5" x14ac:dyDescent="0.25">
      <c r="A118" s="8" t="s">
        <v>214</v>
      </c>
      <c r="B118" s="31">
        <v>-6234.6</v>
      </c>
      <c r="C118" s="31">
        <f>C119</f>
        <v>31208</v>
      </c>
      <c r="D118" s="32">
        <f t="shared" si="7"/>
        <v>-37442.6</v>
      </c>
      <c r="E118" s="33">
        <f t="shared" si="8"/>
        <v>-1.1997756985388361</v>
      </c>
    </row>
    <row r="119" spans="1:5" x14ac:dyDescent="0.25">
      <c r="A119" s="7" t="s">
        <v>215</v>
      </c>
      <c r="B119" s="27">
        <v>-6234.6</v>
      </c>
      <c r="C119" s="31">
        <v>31208</v>
      </c>
      <c r="D119" s="32">
        <f t="shared" si="7"/>
        <v>-37442.6</v>
      </c>
      <c r="E119" s="33">
        <f t="shared" si="8"/>
        <v>-1.1997756985388361</v>
      </c>
    </row>
    <row r="120" spans="1:5" s="2" customFormat="1" x14ac:dyDescent="0.25">
      <c r="A120" s="4" t="s">
        <v>109</v>
      </c>
      <c r="B120" s="26">
        <v>3196169.08</v>
      </c>
      <c r="C120" s="28">
        <f>C121</f>
        <v>3021313.18</v>
      </c>
      <c r="D120" s="29">
        <f t="shared" si="7"/>
        <v>174855.89999999991</v>
      </c>
      <c r="E120" s="30">
        <f t="shared" si="8"/>
        <v>5.7874139350227803E-2</v>
      </c>
    </row>
    <row r="121" spans="1:5" x14ac:dyDescent="0.25">
      <c r="A121" s="5" t="s">
        <v>50</v>
      </c>
      <c r="B121" s="31">
        <v>3196169.08</v>
      </c>
      <c r="C121" s="31">
        <f>SUM(C122:C124)</f>
        <v>3021313.18</v>
      </c>
      <c r="D121" s="32">
        <f t="shared" si="7"/>
        <v>174855.89999999991</v>
      </c>
      <c r="E121" s="33">
        <f t="shared" si="8"/>
        <v>5.7874139350227803E-2</v>
      </c>
    </row>
    <row r="122" spans="1:5" x14ac:dyDescent="0.25">
      <c r="A122" s="6" t="s">
        <v>51</v>
      </c>
      <c r="B122" s="27">
        <v>949539.75</v>
      </c>
      <c r="C122" s="31">
        <v>813917.5</v>
      </c>
      <c r="D122" s="32">
        <f t="shared" si="7"/>
        <v>135622.25</v>
      </c>
      <c r="E122" s="33">
        <f t="shared" si="8"/>
        <v>0.16662898881029098</v>
      </c>
    </row>
    <row r="123" spans="1:5" x14ac:dyDescent="0.25">
      <c r="A123" s="6" t="s">
        <v>52</v>
      </c>
      <c r="B123" s="27">
        <v>2246629.33</v>
      </c>
      <c r="C123" s="31">
        <v>2207395.6800000002</v>
      </c>
      <c r="D123" s="32">
        <f t="shared" si="7"/>
        <v>39233.649999999907</v>
      </c>
      <c r="E123" s="33">
        <f t="shared" si="8"/>
        <v>1.7773727816663983E-2</v>
      </c>
    </row>
    <row r="124" spans="1:5" x14ac:dyDescent="0.25">
      <c r="A124" s="6" t="s">
        <v>205</v>
      </c>
      <c r="B124" s="31">
        <v>0</v>
      </c>
      <c r="C124" s="31">
        <v>0</v>
      </c>
      <c r="D124" s="32">
        <f t="shared" si="7"/>
        <v>0</v>
      </c>
      <c r="E124" s="33"/>
    </row>
    <row r="125" spans="1:5" s="2" customFormat="1" x14ac:dyDescent="0.25">
      <c r="A125" s="4" t="s">
        <v>148</v>
      </c>
      <c r="B125" s="26">
        <v>343908.08</v>
      </c>
      <c r="C125" s="28">
        <f>C126+C129+C133</f>
        <v>253835.05</v>
      </c>
      <c r="D125" s="29">
        <f t="shared" si="7"/>
        <v>90073.030000000028</v>
      </c>
      <c r="E125" s="30">
        <f t="shared" si="8"/>
        <v>0.35484867042593227</v>
      </c>
    </row>
    <row r="126" spans="1:5" x14ac:dyDescent="0.25">
      <c r="A126" s="8" t="s">
        <v>149</v>
      </c>
      <c r="B126" s="31">
        <v>0</v>
      </c>
      <c r="C126" s="31">
        <f>C127+C128</f>
        <v>-4050</v>
      </c>
      <c r="D126" s="32">
        <f t="shared" si="7"/>
        <v>4050</v>
      </c>
      <c r="E126" s="33">
        <f t="shared" si="8"/>
        <v>-1</v>
      </c>
    </row>
    <row r="127" spans="1:5" x14ac:dyDescent="0.25">
      <c r="A127" s="7" t="s">
        <v>150</v>
      </c>
      <c r="B127" s="31">
        <v>0</v>
      </c>
      <c r="C127" s="31">
        <v>0</v>
      </c>
      <c r="D127" s="32">
        <f t="shared" si="7"/>
        <v>0</v>
      </c>
      <c r="E127" s="33"/>
    </row>
    <row r="128" spans="1:5" x14ac:dyDescent="0.25">
      <c r="A128" s="7" t="s">
        <v>151</v>
      </c>
      <c r="B128" s="31">
        <v>0</v>
      </c>
      <c r="C128" s="31">
        <v>-4050</v>
      </c>
      <c r="D128" s="32">
        <f t="shared" si="7"/>
        <v>4050</v>
      </c>
      <c r="E128" s="33">
        <f t="shared" si="8"/>
        <v>-1</v>
      </c>
    </row>
    <row r="129" spans="1:5" x14ac:dyDescent="0.25">
      <c r="A129" s="5" t="s">
        <v>53</v>
      </c>
      <c r="B129" s="31">
        <v>343908.08</v>
      </c>
      <c r="C129" s="31">
        <f>C130+C131+C132</f>
        <v>315116.98</v>
      </c>
      <c r="D129" s="32">
        <f t="shared" si="7"/>
        <v>28791.100000000035</v>
      </c>
      <c r="E129" s="33">
        <f t="shared" si="8"/>
        <v>9.1366387174693142E-2</v>
      </c>
    </row>
    <row r="130" spans="1:5" x14ac:dyDescent="0.25">
      <c r="A130" s="6" t="s">
        <v>54</v>
      </c>
      <c r="B130" s="31">
        <v>192150</v>
      </c>
      <c r="C130" s="31">
        <v>182116.98</v>
      </c>
      <c r="D130" s="32">
        <f t="shared" si="7"/>
        <v>10033.01999999999</v>
      </c>
      <c r="E130" s="33">
        <f t="shared" si="8"/>
        <v>5.5091073880096125E-2</v>
      </c>
    </row>
    <row r="131" spans="1:5" x14ac:dyDescent="0.25">
      <c r="A131" s="6" t="s">
        <v>55</v>
      </c>
      <c r="B131" s="31">
        <v>151758.07999999999</v>
      </c>
      <c r="C131" s="31">
        <v>133000</v>
      </c>
      <c r="D131" s="32">
        <f t="shared" si="7"/>
        <v>18758.079999999987</v>
      </c>
      <c r="E131" s="33">
        <f t="shared" si="8"/>
        <v>0.14103819548872171</v>
      </c>
    </row>
    <row r="132" spans="1:5" ht="15" hidden="1" customHeight="1" x14ac:dyDescent="0.25">
      <c r="A132" s="7" t="s">
        <v>152</v>
      </c>
      <c r="B132" s="34"/>
      <c r="C132" s="34">
        <v>0</v>
      </c>
      <c r="D132" s="32">
        <f t="shared" si="7"/>
        <v>0</v>
      </c>
      <c r="E132" s="33" t="e">
        <f t="shared" si="8"/>
        <v>#DIV/0!</v>
      </c>
    </row>
    <row r="133" spans="1:5" x14ac:dyDescent="0.25">
      <c r="A133" s="5" t="s">
        <v>206</v>
      </c>
      <c r="B133" s="31">
        <v>0</v>
      </c>
      <c r="C133" s="31">
        <f>+C134</f>
        <v>-57231.93</v>
      </c>
      <c r="D133" s="32">
        <f t="shared" si="7"/>
        <v>57231.93</v>
      </c>
      <c r="E133" s="33">
        <f t="shared" si="8"/>
        <v>-1</v>
      </c>
    </row>
    <row r="134" spans="1:5" x14ac:dyDescent="0.25">
      <c r="A134" s="7" t="s">
        <v>206</v>
      </c>
      <c r="B134" s="31">
        <v>0</v>
      </c>
      <c r="C134" s="31">
        <v>-57231.93</v>
      </c>
      <c r="D134" s="32">
        <f t="shared" si="7"/>
        <v>57231.93</v>
      </c>
      <c r="E134" s="33">
        <f t="shared" si="8"/>
        <v>-1</v>
      </c>
    </row>
    <row r="135" spans="1:5" ht="14.45" customHeight="1" x14ac:dyDescent="0.25">
      <c r="A135" s="67" t="s">
        <v>100</v>
      </c>
      <c r="B135" s="68" t="s">
        <v>240</v>
      </c>
      <c r="C135" s="68" t="s">
        <v>223</v>
      </c>
      <c r="D135" s="69" t="s">
        <v>239</v>
      </c>
      <c r="E135" s="71" t="s">
        <v>101</v>
      </c>
    </row>
    <row r="136" spans="1:5" x14ac:dyDescent="0.25">
      <c r="A136" s="67"/>
      <c r="B136" s="68"/>
      <c r="C136" s="68"/>
      <c r="D136" s="70"/>
      <c r="E136" s="71"/>
    </row>
    <row r="137" spans="1:5" s="2" customFormat="1" x14ac:dyDescent="0.25">
      <c r="A137" s="4" t="s">
        <v>103</v>
      </c>
      <c r="B137" s="26">
        <v>481301.61</v>
      </c>
      <c r="C137" s="28">
        <f>C138+C141</f>
        <v>1102535.1399999999</v>
      </c>
      <c r="D137" s="29">
        <f t="shared" si="7"/>
        <v>-621233.52999999991</v>
      </c>
      <c r="E137" s="30">
        <f t="shared" si="8"/>
        <v>-0.56345916557362519</v>
      </c>
    </row>
    <row r="138" spans="1:5" x14ac:dyDescent="0.25">
      <c r="A138" s="8" t="s">
        <v>153</v>
      </c>
      <c r="B138" s="31">
        <v>481301.61</v>
      </c>
      <c r="C138" s="31">
        <f>SUM(C139:C140)</f>
        <v>1102535.1399999999</v>
      </c>
      <c r="D138" s="32">
        <f t="shared" si="7"/>
        <v>-621233.52999999991</v>
      </c>
      <c r="E138" s="33">
        <f t="shared" si="8"/>
        <v>-0.56345916557362519</v>
      </c>
    </row>
    <row r="139" spans="1:5" x14ac:dyDescent="0.25">
      <c r="A139" s="7" t="s">
        <v>154</v>
      </c>
      <c r="B139" s="27">
        <v>2187.33</v>
      </c>
      <c r="C139" s="31">
        <v>485156.56</v>
      </c>
      <c r="D139" s="32">
        <f t="shared" si="7"/>
        <v>-482969.23</v>
      </c>
      <c r="E139" s="33">
        <f t="shared" si="8"/>
        <v>-0.99549149660060243</v>
      </c>
    </row>
    <row r="140" spans="1:5" x14ac:dyDescent="0.25">
      <c r="A140" s="7" t="s">
        <v>155</v>
      </c>
      <c r="B140" s="27">
        <v>479114.28</v>
      </c>
      <c r="C140" s="31">
        <v>617378.57999999996</v>
      </c>
      <c r="D140" s="32">
        <f t="shared" si="7"/>
        <v>-138264.29999999993</v>
      </c>
      <c r="E140" s="33">
        <f t="shared" si="8"/>
        <v>-0.22395383396683433</v>
      </c>
    </row>
    <row r="141" spans="1:5" x14ac:dyDescent="0.25">
      <c r="A141" s="5" t="s">
        <v>56</v>
      </c>
      <c r="B141" s="31">
        <v>0</v>
      </c>
      <c r="C141" s="31">
        <f>SUM(C142:C143)</f>
        <v>0</v>
      </c>
      <c r="D141" s="32">
        <f t="shared" si="7"/>
        <v>0</v>
      </c>
      <c r="E141" s="33"/>
    </row>
    <row r="142" spans="1:5" x14ac:dyDescent="0.25">
      <c r="A142" s="6" t="s">
        <v>57</v>
      </c>
      <c r="B142" s="27">
        <v>0</v>
      </c>
      <c r="C142" s="31">
        <v>0</v>
      </c>
      <c r="D142" s="32">
        <f t="shared" si="7"/>
        <v>0</v>
      </c>
      <c r="E142" s="33"/>
    </row>
    <row r="143" spans="1:5" x14ac:dyDescent="0.25">
      <c r="A143" s="7" t="s">
        <v>193</v>
      </c>
      <c r="B143" s="31">
        <v>0</v>
      </c>
      <c r="C143" s="31">
        <v>0</v>
      </c>
      <c r="D143" s="32">
        <f t="shared" ref="D143" si="9">B143-C143</f>
        <v>0</v>
      </c>
      <c r="E143" s="33"/>
    </row>
    <row r="144" spans="1:5" s="2" customFormat="1" x14ac:dyDescent="0.25">
      <c r="A144" s="3" t="s">
        <v>114</v>
      </c>
      <c r="B144" s="26">
        <v>2077966.85</v>
      </c>
      <c r="C144" s="28">
        <f>C145+C148+C153+C157+C163</f>
        <v>1576695.83</v>
      </c>
      <c r="D144" s="29">
        <f t="shared" si="7"/>
        <v>501271.02</v>
      </c>
      <c r="E144" s="30">
        <f t="shared" si="8"/>
        <v>0.3179249988883398</v>
      </c>
    </row>
    <row r="145" spans="1:6" s="2" customFormat="1" x14ac:dyDescent="0.25">
      <c r="A145" s="4" t="s">
        <v>110</v>
      </c>
      <c r="B145" s="26">
        <v>60602.45</v>
      </c>
      <c r="C145" s="28">
        <f>C146</f>
        <v>2107.31</v>
      </c>
      <c r="D145" s="29">
        <f>B145-C145</f>
        <v>58495.14</v>
      </c>
      <c r="E145" s="30">
        <f t="shared" si="8"/>
        <v>27.758203586562963</v>
      </c>
    </row>
    <row r="146" spans="1:6" x14ac:dyDescent="0.25">
      <c r="A146" s="8" t="s">
        <v>58</v>
      </c>
      <c r="B146" s="31">
        <v>23205.19</v>
      </c>
      <c r="C146" s="31">
        <f>C147</f>
        <v>2107.31</v>
      </c>
      <c r="D146" s="32">
        <f t="shared" si="7"/>
        <v>21097.879999999997</v>
      </c>
      <c r="E146" s="33">
        <f t="shared" si="8"/>
        <v>10.011759067246869</v>
      </c>
      <c r="F146" s="1"/>
    </row>
    <row r="147" spans="1:6" x14ac:dyDescent="0.25">
      <c r="A147" s="7" t="s">
        <v>59</v>
      </c>
      <c r="B147" s="27">
        <v>23205.19</v>
      </c>
      <c r="C147" s="31">
        <v>2107.31</v>
      </c>
      <c r="D147" s="32">
        <f t="shared" si="7"/>
        <v>21097.879999999997</v>
      </c>
      <c r="E147" s="33">
        <f t="shared" si="8"/>
        <v>10.011759067246869</v>
      </c>
    </row>
    <row r="148" spans="1:6" s="2" customFormat="1" x14ac:dyDescent="0.25">
      <c r="A148" s="4" t="s">
        <v>111</v>
      </c>
      <c r="B148" s="26">
        <v>1740.61</v>
      </c>
      <c r="C148" s="28">
        <f>C149+C151</f>
        <v>1070.47</v>
      </c>
      <c r="D148" s="29">
        <f>B148-C148</f>
        <v>670.13999999999987</v>
      </c>
      <c r="E148" s="30">
        <f t="shared" si="8"/>
        <v>0.62602408287948275</v>
      </c>
    </row>
    <row r="149" spans="1:6" x14ac:dyDescent="0.25">
      <c r="A149" s="5" t="s">
        <v>60</v>
      </c>
      <c r="B149" s="31">
        <v>1740.61</v>
      </c>
      <c r="C149" s="31">
        <f>C150</f>
        <v>1070.47</v>
      </c>
      <c r="D149" s="32">
        <f t="shared" si="7"/>
        <v>670.13999999999987</v>
      </c>
      <c r="E149" s="33">
        <f t="shared" si="8"/>
        <v>0.62602408287948275</v>
      </c>
    </row>
    <row r="150" spans="1:6" x14ac:dyDescent="0.25">
      <c r="A150" s="6" t="s">
        <v>60</v>
      </c>
      <c r="B150" s="31">
        <v>1740.61</v>
      </c>
      <c r="C150" s="31">
        <v>1070.47</v>
      </c>
      <c r="D150" s="32">
        <f>B150-C150</f>
        <v>670.13999999999987</v>
      </c>
      <c r="E150" s="33">
        <f t="shared" si="8"/>
        <v>0.62602408287948275</v>
      </c>
    </row>
    <row r="151" spans="1:6" x14ac:dyDescent="0.25">
      <c r="A151" s="5" t="s">
        <v>194</v>
      </c>
      <c r="B151" s="31">
        <v>0</v>
      </c>
      <c r="C151" s="31">
        <f>+C152</f>
        <v>0</v>
      </c>
      <c r="D151" s="32">
        <f t="shared" ref="D151:D152" si="10">B151-C151</f>
        <v>0</v>
      </c>
      <c r="E151" s="33"/>
    </row>
    <row r="152" spans="1:6" x14ac:dyDescent="0.25">
      <c r="A152" s="6" t="s">
        <v>194</v>
      </c>
      <c r="B152" s="31">
        <v>0</v>
      </c>
      <c r="C152" s="31">
        <v>0</v>
      </c>
      <c r="D152" s="32">
        <f t="shared" si="10"/>
        <v>0</v>
      </c>
      <c r="E152" s="33"/>
    </row>
    <row r="153" spans="1:6" s="2" customFormat="1" x14ac:dyDescent="0.25">
      <c r="A153" s="4" t="s">
        <v>112</v>
      </c>
      <c r="B153" s="28">
        <v>0</v>
      </c>
      <c r="C153" s="28">
        <f>C154</f>
        <v>0</v>
      </c>
      <c r="D153" s="29">
        <f t="shared" si="7"/>
        <v>0</v>
      </c>
      <c r="E153" s="30"/>
    </row>
    <row r="154" spans="1:6" x14ac:dyDescent="0.25">
      <c r="A154" s="5" t="s">
        <v>61</v>
      </c>
      <c r="B154" s="31">
        <v>0</v>
      </c>
      <c r="C154" s="31">
        <f>C155+C156</f>
        <v>0</v>
      </c>
      <c r="D154" s="32">
        <f t="shared" si="7"/>
        <v>0</v>
      </c>
      <c r="E154" s="33"/>
    </row>
    <row r="155" spans="1:6" x14ac:dyDescent="0.25">
      <c r="A155" s="6" t="s">
        <v>62</v>
      </c>
      <c r="B155" s="31">
        <v>0</v>
      </c>
      <c r="C155" s="31">
        <v>0</v>
      </c>
      <c r="D155" s="32">
        <f t="shared" si="7"/>
        <v>0</v>
      </c>
      <c r="E155" s="33"/>
    </row>
    <row r="156" spans="1:6" ht="17.25" hidden="1" customHeight="1" x14ac:dyDescent="0.25">
      <c r="A156" s="6" t="s">
        <v>63</v>
      </c>
      <c r="B156" s="34"/>
      <c r="C156" s="34">
        <v>0</v>
      </c>
      <c r="D156" s="32">
        <f t="shared" si="7"/>
        <v>0</v>
      </c>
      <c r="E156" s="33" t="e">
        <f t="shared" si="8"/>
        <v>#DIV/0!</v>
      </c>
    </row>
    <row r="157" spans="1:6" s="2" customFormat="1" x14ac:dyDescent="0.25">
      <c r="A157" s="4" t="s">
        <v>113</v>
      </c>
      <c r="B157" s="26">
        <v>2015623.79</v>
      </c>
      <c r="C157" s="28">
        <f>C158+C161</f>
        <v>1573518.05</v>
      </c>
      <c r="D157" s="29">
        <f t="shared" si="7"/>
        <v>442105.74</v>
      </c>
      <c r="E157" s="30">
        <f t="shared" si="8"/>
        <v>0.28096642424915302</v>
      </c>
    </row>
    <row r="158" spans="1:6" x14ac:dyDescent="0.25">
      <c r="A158" s="5" t="s">
        <v>64</v>
      </c>
      <c r="B158" s="31">
        <v>1706650.47</v>
      </c>
      <c r="C158" s="31">
        <f>C159+C160</f>
        <v>1255653.3500000001</v>
      </c>
      <c r="D158" s="32">
        <f t="shared" si="7"/>
        <v>450997.11999999988</v>
      </c>
      <c r="E158" s="33">
        <f t="shared" si="8"/>
        <v>0.35917327023417717</v>
      </c>
    </row>
    <row r="159" spans="1:6" x14ac:dyDescent="0.25">
      <c r="A159" s="6" t="s">
        <v>65</v>
      </c>
      <c r="B159" s="27">
        <v>1563241.07</v>
      </c>
      <c r="C159" s="31">
        <v>1110337.83</v>
      </c>
      <c r="D159" s="32">
        <f t="shared" si="7"/>
        <v>452903.24</v>
      </c>
      <c r="E159" s="33">
        <f t="shared" si="8"/>
        <v>0.40789679299677645</v>
      </c>
    </row>
    <row r="160" spans="1:6" x14ac:dyDescent="0.25">
      <c r="A160" s="6" t="s">
        <v>195</v>
      </c>
      <c r="B160" s="27">
        <v>143409.4</v>
      </c>
      <c r="C160" s="31">
        <v>145315.51999999999</v>
      </c>
      <c r="D160" s="32">
        <f t="shared" si="7"/>
        <v>-1906.1199999999953</v>
      </c>
      <c r="E160" s="33">
        <f t="shared" si="8"/>
        <v>-1.3117112335970689E-2</v>
      </c>
    </row>
    <row r="161" spans="1:5" x14ac:dyDescent="0.25">
      <c r="A161" s="25" t="s">
        <v>238</v>
      </c>
      <c r="B161" s="31">
        <v>308973.32</v>
      </c>
      <c r="C161" s="31">
        <f>C162</f>
        <v>317864.7</v>
      </c>
      <c r="D161" s="32">
        <f t="shared" si="7"/>
        <v>-8891.3800000000047</v>
      </c>
      <c r="E161" s="33">
        <f t="shared" si="8"/>
        <v>-2.7972215851587181E-2</v>
      </c>
    </row>
    <row r="162" spans="1:5" x14ac:dyDescent="0.25">
      <c r="A162" s="6" t="s">
        <v>238</v>
      </c>
      <c r="B162" s="31">
        <v>308973.32</v>
      </c>
      <c r="C162" s="31">
        <v>317864.7</v>
      </c>
      <c r="D162" s="32">
        <f t="shared" si="7"/>
        <v>-8891.3800000000047</v>
      </c>
      <c r="E162" s="33">
        <f t="shared" si="8"/>
        <v>-2.7972215851587181E-2</v>
      </c>
    </row>
    <row r="163" spans="1:5" x14ac:dyDescent="0.25">
      <c r="A163" s="4" t="s">
        <v>219</v>
      </c>
      <c r="B163" s="28">
        <v>0</v>
      </c>
      <c r="C163" s="28">
        <f>C164</f>
        <v>0</v>
      </c>
      <c r="D163" s="28">
        <f t="shared" ref="D163:D164" si="11">B163-C163</f>
        <v>0</v>
      </c>
      <c r="E163" s="33"/>
    </row>
    <row r="164" spans="1:5" x14ac:dyDescent="0.25">
      <c r="A164" s="8" t="s">
        <v>220</v>
      </c>
      <c r="B164" s="31">
        <v>0</v>
      </c>
      <c r="C164" s="31">
        <v>0</v>
      </c>
      <c r="D164" s="31">
        <f t="shared" si="11"/>
        <v>0</v>
      </c>
      <c r="E164" s="33"/>
    </row>
    <row r="165" spans="1:5" x14ac:dyDescent="0.25">
      <c r="A165" s="3" t="s">
        <v>133</v>
      </c>
      <c r="B165" s="28">
        <v>0</v>
      </c>
      <c r="C165" s="28">
        <f>C166+C169</f>
        <v>493974.82</v>
      </c>
      <c r="D165" s="29">
        <f t="shared" si="7"/>
        <v>-493974.82</v>
      </c>
      <c r="E165" s="30">
        <f t="shared" si="8"/>
        <v>-1</v>
      </c>
    </row>
    <row r="166" spans="1:5" x14ac:dyDescent="0.25">
      <c r="A166" s="3" t="s">
        <v>207</v>
      </c>
      <c r="B166" s="28">
        <v>0</v>
      </c>
      <c r="C166" s="28">
        <f>+C167</f>
        <v>493974.82</v>
      </c>
      <c r="D166" s="29">
        <f t="shared" si="7"/>
        <v>-493974.82</v>
      </c>
      <c r="E166" s="30">
        <f t="shared" si="8"/>
        <v>-1</v>
      </c>
    </row>
    <row r="167" spans="1:5" x14ac:dyDescent="0.25">
      <c r="A167" s="8" t="s">
        <v>208</v>
      </c>
      <c r="B167" s="31">
        <v>0</v>
      </c>
      <c r="C167" s="31">
        <f>+C168</f>
        <v>493974.82</v>
      </c>
      <c r="D167" s="32">
        <f t="shared" si="7"/>
        <v>-493974.82</v>
      </c>
      <c r="E167" s="33">
        <f t="shared" si="8"/>
        <v>-1</v>
      </c>
    </row>
    <row r="168" spans="1:5" x14ac:dyDescent="0.25">
      <c r="A168" s="7" t="s">
        <v>208</v>
      </c>
      <c r="B168" s="31">
        <v>0</v>
      </c>
      <c r="C168" s="31">
        <v>493974.82</v>
      </c>
      <c r="D168" s="32">
        <f t="shared" si="7"/>
        <v>-493974.82</v>
      </c>
      <c r="E168" s="33">
        <f t="shared" si="8"/>
        <v>-1</v>
      </c>
    </row>
    <row r="169" spans="1:5" ht="15" hidden="1" customHeight="1" x14ac:dyDescent="0.25">
      <c r="A169" s="4" t="s">
        <v>181</v>
      </c>
      <c r="B169" s="35"/>
      <c r="C169" s="35">
        <f>C172</f>
        <v>0</v>
      </c>
      <c r="D169" s="29">
        <f t="shared" si="7"/>
        <v>0</v>
      </c>
      <c r="E169" s="33" t="e">
        <f t="shared" si="8"/>
        <v>#DIV/0!</v>
      </c>
    </row>
    <row r="170" spans="1:5" ht="15" hidden="1" customHeight="1" x14ac:dyDescent="0.25">
      <c r="A170" s="8" t="s">
        <v>156</v>
      </c>
      <c r="B170" s="34"/>
      <c r="C170" s="34">
        <f t="shared" ref="C170:C172" si="12">C171</f>
        <v>0</v>
      </c>
      <c r="D170" s="32">
        <f t="shared" ref="D170:D171" si="13">B170-C170</f>
        <v>0</v>
      </c>
      <c r="E170" s="33" t="e">
        <f t="shared" ref="E170:E173" si="14">D170/C170</f>
        <v>#DIV/0!</v>
      </c>
    </row>
    <row r="171" spans="1:5" ht="15" hidden="1" customHeight="1" x14ac:dyDescent="0.25">
      <c r="A171" s="7" t="s">
        <v>157</v>
      </c>
      <c r="B171" s="34"/>
      <c r="C171" s="34">
        <v>0</v>
      </c>
      <c r="D171" s="32">
        <f t="shared" si="13"/>
        <v>0</v>
      </c>
      <c r="E171" s="33" t="e">
        <f t="shared" si="14"/>
        <v>#DIV/0!</v>
      </c>
    </row>
    <row r="172" spans="1:5" ht="15" hidden="1" customHeight="1" x14ac:dyDescent="0.25">
      <c r="A172" s="8" t="s">
        <v>185</v>
      </c>
      <c r="B172" s="34"/>
      <c r="C172" s="34">
        <f t="shared" si="12"/>
        <v>0</v>
      </c>
      <c r="D172" s="32">
        <f t="shared" si="7"/>
        <v>0</v>
      </c>
      <c r="E172" s="33" t="e">
        <f t="shared" si="14"/>
        <v>#DIV/0!</v>
      </c>
    </row>
    <row r="173" spans="1:5" ht="15" hidden="1" customHeight="1" x14ac:dyDescent="0.25">
      <c r="A173" s="7" t="s">
        <v>186</v>
      </c>
      <c r="B173" s="34"/>
      <c r="C173" s="34">
        <v>0</v>
      </c>
      <c r="D173" s="32">
        <f t="shared" ref="D173:D262" si="15">B173-C173</f>
        <v>0</v>
      </c>
      <c r="E173" s="33" t="e">
        <f t="shared" si="14"/>
        <v>#DIV/0!</v>
      </c>
    </row>
    <row r="174" spans="1:5" s="2" customFormat="1" x14ac:dyDescent="0.25">
      <c r="A174" s="3" t="s">
        <v>122</v>
      </c>
      <c r="B174" s="26">
        <v>93284047.329999998</v>
      </c>
      <c r="C174" s="28">
        <f>C175+C192+C195+C200+C209+C220+C223+C229+C236</f>
        <v>60876896.549999997</v>
      </c>
      <c r="D174" s="29">
        <f t="shared" si="15"/>
        <v>32407150.780000001</v>
      </c>
      <c r="E174" s="30">
        <f t="shared" ref="E174:E263" si="16">D174/C174</f>
        <v>0.53233907469943131</v>
      </c>
    </row>
    <row r="175" spans="1:5" s="2" customFormat="1" x14ac:dyDescent="0.25">
      <c r="A175" s="4" t="s">
        <v>115</v>
      </c>
      <c r="B175" s="26">
        <v>17384910.68</v>
      </c>
      <c r="C175" s="28">
        <f>C176+C181+C184+C186+C188+C190</f>
        <v>11342773.41</v>
      </c>
      <c r="D175" s="29">
        <f t="shared" si="15"/>
        <v>6042137.2699999996</v>
      </c>
      <c r="E175" s="30">
        <f t="shared" si="16"/>
        <v>0.53268605936120872</v>
      </c>
    </row>
    <row r="176" spans="1:5" x14ac:dyDescent="0.25">
      <c r="A176" s="5" t="s">
        <v>66</v>
      </c>
      <c r="B176" s="31">
        <v>-11894.99</v>
      </c>
      <c r="C176" s="31">
        <f>C177+C178+C179+C180</f>
        <v>443712.9</v>
      </c>
      <c r="D176" s="32">
        <f t="shared" si="15"/>
        <v>-455607.89</v>
      </c>
      <c r="E176" s="33">
        <f t="shared" si="16"/>
        <v>-1.0268078525551094</v>
      </c>
    </row>
    <row r="177" spans="1:5" x14ac:dyDescent="0.25">
      <c r="A177" s="6" t="s">
        <v>67</v>
      </c>
      <c r="B177" s="31">
        <v>0</v>
      </c>
      <c r="C177" s="31">
        <v>1559.84</v>
      </c>
      <c r="D177" s="32">
        <f t="shared" si="15"/>
        <v>-1559.84</v>
      </c>
      <c r="E177" s="33">
        <f t="shared" si="16"/>
        <v>-1</v>
      </c>
    </row>
    <row r="178" spans="1:5" x14ac:dyDescent="0.25">
      <c r="A178" s="6" t="s">
        <v>68</v>
      </c>
      <c r="B178" s="27">
        <v>-200.72</v>
      </c>
      <c r="C178" s="31">
        <v>22533.55</v>
      </c>
      <c r="D178" s="32">
        <f t="shared" si="15"/>
        <v>-22734.27</v>
      </c>
      <c r="E178" s="33">
        <f t="shared" si="16"/>
        <v>-1.0089076066576284</v>
      </c>
    </row>
    <row r="179" spans="1:5" x14ac:dyDescent="0.25">
      <c r="A179" s="6" t="s">
        <v>69</v>
      </c>
      <c r="B179" s="27">
        <v>-11644.81</v>
      </c>
      <c r="C179" s="31">
        <v>-1599.51</v>
      </c>
      <c r="D179" s="32">
        <f t="shared" si="15"/>
        <v>-10045.299999999999</v>
      </c>
      <c r="E179" s="33"/>
    </row>
    <row r="180" spans="1:5" x14ac:dyDescent="0.25">
      <c r="A180" s="6" t="s">
        <v>70</v>
      </c>
      <c r="B180" s="27">
        <v>-49.46</v>
      </c>
      <c r="C180" s="31">
        <v>421219.02</v>
      </c>
      <c r="D180" s="32">
        <f>B180-C180</f>
        <v>-421268.48000000004</v>
      </c>
      <c r="E180" s="33">
        <f t="shared" si="16"/>
        <v>-1.000117421098411</v>
      </c>
    </row>
    <row r="181" spans="1:5" x14ac:dyDescent="0.25">
      <c r="A181" s="5" t="s">
        <v>71</v>
      </c>
      <c r="B181" s="31">
        <v>2075493.72</v>
      </c>
      <c r="C181" s="31">
        <f>C182+C183</f>
        <v>1368044.5499999998</v>
      </c>
      <c r="D181" s="32">
        <f t="shared" si="15"/>
        <v>707449.17000000016</v>
      </c>
      <c r="E181" s="33">
        <f t="shared" si="16"/>
        <v>0.51712436557712993</v>
      </c>
    </row>
    <row r="182" spans="1:5" x14ac:dyDescent="0.25">
      <c r="A182" s="6" t="s">
        <v>72</v>
      </c>
      <c r="B182" s="31">
        <v>0</v>
      </c>
      <c r="C182" s="31">
        <v>56082.64</v>
      </c>
      <c r="D182" s="32">
        <f t="shared" si="15"/>
        <v>-56082.64</v>
      </c>
      <c r="E182" s="33">
        <f t="shared" si="16"/>
        <v>-1</v>
      </c>
    </row>
    <row r="183" spans="1:5" x14ac:dyDescent="0.25">
      <c r="A183" s="6" t="s">
        <v>73</v>
      </c>
      <c r="B183" s="27">
        <v>2075493.72</v>
      </c>
      <c r="C183" s="31">
        <v>1311961.9099999999</v>
      </c>
      <c r="D183" s="32">
        <f t="shared" si="15"/>
        <v>763531.81</v>
      </c>
      <c r="E183" s="33">
        <f t="shared" si="16"/>
        <v>0.58197711700334354</v>
      </c>
    </row>
    <row r="184" spans="1:5" x14ac:dyDescent="0.25">
      <c r="A184" s="5" t="s">
        <v>231</v>
      </c>
      <c r="B184" s="31">
        <v>3880710</v>
      </c>
      <c r="C184" s="31">
        <f>C185</f>
        <v>5578746.2000000002</v>
      </c>
      <c r="D184" s="32">
        <f t="shared" si="15"/>
        <v>-1698036.2000000002</v>
      </c>
      <c r="E184" s="33">
        <f t="shared" si="16"/>
        <v>-0.30437595458276989</v>
      </c>
    </row>
    <row r="185" spans="1:5" x14ac:dyDescent="0.25">
      <c r="A185" s="6" t="s">
        <v>245</v>
      </c>
      <c r="B185" s="27">
        <v>3880710</v>
      </c>
      <c r="C185" s="31">
        <v>5578746.2000000002</v>
      </c>
      <c r="D185" s="32">
        <f t="shared" si="15"/>
        <v>-1698036.2000000002</v>
      </c>
      <c r="E185" s="33">
        <f t="shared" si="16"/>
        <v>-0.30437595458276989</v>
      </c>
    </row>
    <row r="186" spans="1:5" x14ac:dyDescent="0.25">
      <c r="A186" s="5" t="s">
        <v>232</v>
      </c>
      <c r="B186" s="31">
        <v>10972514.93</v>
      </c>
      <c r="C186" s="31">
        <f>C187</f>
        <v>3763998</v>
      </c>
      <c r="D186" s="32">
        <f t="shared" si="15"/>
        <v>7208516.9299999997</v>
      </c>
      <c r="E186" s="33">
        <f t="shared" si="16"/>
        <v>1.9151224123923551</v>
      </c>
    </row>
    <row r="187" spans="1:5" x14ac:dyDescent="0.25">
      <c r="A187" s="6" t="s">
        <v>246</v>
      </c>
      <c r="B187" s="27">
        <v>10972514.93</v>
      </c>
      <c r="C187" s="31">
        <v>3763998</v>
      </c>
      <c r="D187" s="32">
        <f t="shared" si="15"/>
        <v>7208516.9299999997</v>
      </c>
      <c r="E187" s="33">
        <f t="shared" si="16"/>
        <v>1.9151224123923551</v>
      </c>
    </row>
    <row r="188" spans="1:5" x14ac:dyDescent="0.25">
      <c r="A188" s="5" t="s">
        <v>233</v>
      </c>
      <c r="B188" s="31">
        <v>153087.01999999999</v>
      </c>
      <c r="C188" s="31">
        <f>C189</f>
        <v>38271.760000000002</v>
      </c>
      <c r="D188" s="32">
        <f t="shared" si="15"/>
        <v>114815.25999999998</v>
      </c>
      <c r="E188" s="33">
        <f t="shared" si="16"/>
        <v>2.9999994774214715</v>
      </c>
    </row>
    <row r="189" spans="1:5" x14ac:dyDescent="0.25">
      <c r="A189" s="6" t="s">
        <v>247</v>
      </c>
      <c r="B189" s="27">
        <v>153087.01999999999</v>
      </c>
      <c r="C189" s="31">
        <v>38271.760000000002</v>
      </c>
      <c r="D189" s="32">
        <f t="shared" si="15"/>
        <v>114815.25999999998</v>
      </c>
      <c r="E189" s="33">
        <f t="shared" si="16"/>
        <v>2.9999994774214715</v>
      </c>
    </row>
    <row r="190" spans="1:5" x14ac:dyDescent="0.25">
      <c r="A190" s="5" t="s">
        <v>248</v>
      </c>
      <c r="B190" s="31">
        <v>315000</v>
      </c>
      <c r="C190" s="31">
        <f>C191</f>
        <v>150000</v>
      </c>
      <c r="D190" s="32">
        <f t="shared" si="15"/>
        <v>165000</v>
      </c>
      <c r="E190" s="33">
        <f t="shared" si="16"/>
        <v>1.1000000000000001</v>
      </c>
    </row>
    <row r="191" spans="1:5" x14ac:dyDescent="0.25">
      <c r="A191" s="6" t="s">
        <v>234</v>
      </c>
      <c r="B191" s="31">
        <v>315000</v>
      </c>
      <c r="C191" s="31">
        <v>150000</v>
      </c>
      <c r="D191" s="32">
        <f t="shared" si="15"/>
        <v>165000</v>
      </c>
      <c r="E191" s="33">
        <f t="shared" si="16"/>
        <v>1.1000000000000001</v>
      </c>
    </row>
    <row r="192" spans="1:5" s="2" customFormat="1" x14ac:dyDescent="0.25">
      <c r="A192" s="4" t="s">
        <v>116</v>
      </c>
      <c r="B192" s="26">
        <v>299418.92</v>
      </c>
      <c r="C192" s="28">
        <f>C193</f>
        <v>257758.76</v>
      </c>
      <c r="D192" s="29">
        <f t="shared" si="15"/>
        <v>41660.159999999974</v>
      </c>
      <c r="E192" s="30">
        <f t="shared" si="16"/>
        <v>0.16162461365037592</v>
      </c>
    </row>
    <row r="193" spans="1:5" x14ac:dyDescent="0.25">
      <c r="A193" s="5" t="s">
        <v>74</v>
      </c>
      <c r="B193" s="26">
        <v>299418.92</v>
      </c>
      <c r="C193" s="31">
        <f>+C194</f>
        <v>257758.76</v>
      </c>
      <c r="D193" s="32">
        <f t="shared" si="15"/>
        <v>41660.159999999974</v>
      </c>
      <c r="E193" s="33">
        <f t="shared" si="16"/>
        <v>0.16162461365037592</v>
      </c>
    </row>
    <row r="194" spans="1:5" x14ac:dyDescent="0.25">
      <c r="A194" s="6" t="s">
        <v>75</v>
      </c>
      <c r="B194" s="27">
        <v>217501.92</v>
      </c>
      <c r="C194" s="31">
        <v>257758.76</v>
      </c>
      <c r="D194" s="32">
        <f t="shared" si="15"/>
        <v>-40256.839999999997</v>
      </c>
      <c r="E194" s="33">
        <f t="shared" si="16"/>
        <v>-0.1561802981982067</v>
      </c>
    </row>
    <row r="195" spans="1:5" s="2" customFormat="1" x14ac:dyDescent="0.25">
      <c r="A195" s="4" t="s">
        <v>117</v>
      </c>
      <c r="B195" s="26">
        <v>29322147.719999999</v>
      </c>
      <c r="C195" s="28">
        <f>SUM(C196+C198)</f>
        <v>15494481.51</v>
      </c>
      <c r="D195" s="29">
        <f t="shared" si="15"/>
        <v>13827666.209999999</v>
      </c>
      <c r="E195" s="30">
        <f t="shared" si="16"/>
        <v>0.89242522901303578</v>
      </c>
    </row>
    <row r="196" spans="1:5" x14ac:dyDescent="0.25">
      <c r="A196" s="5" t="s">
        <v>76</v>
      </c>
      <c r="B196" s="31">
        <v>15376418.26</v>
      </c>
      <c r="C196" s="31">
        <f>C197</f>
        <v>10140515.16</v>
      </c>
      <c r="D196" s="32">
        <f t="shared" si="15"/>
        <v>5235903.0999999996</v>
      </c>
      <c r="E196" s="33">
        <f t="shared" si="16"/>
        <v>0.51633502020226751</v>
      </c>
    </row>
    <row r="197" spans="1:5" x14ac:dyDescent="0.25">
      <c r="A197" s="6" t="s">
        <v>77</v>
      </c>
      <c r="B197" s="27">
        <v>15376418.26</v>
      </c>
      <c r="C197" s="31">
        <v>10140515.16</v>
      </c>
      <c r="D197" s="32">
        <f t="shared" si="15"/>
        <v>5235903.0999999996</v>
      </c>
      <c r="E197" s="33">
        <f t="shared" si="16"/>
        <v>0.51633502020226751</v>
      </c>
    </row>
    <row r="198" spans="1:5" x14ac:dyDescent="0.25">
      <c r="A198" s="5" t="s">
        <v>236</v>
      </c>
      <c r="B198" s="31">
        <v>13945729.460000001</v>
      </c>
      <c r="C198" s="31">
        <f>C199</f>
        <v>5353966.3499999996</v>
      </c>
      <c r="D198" s="32">
        <f t="shared" si="15"/>
        <v>8591763.1100000013</v>
      </c>
      <c r="E198" s="33">
        <f t="shared" si="16"/>
        <v>1.6047473122426332</v>
      </c>
    </row>
    <row r="199" spans="1:5" x14ac:dyDescent="0.25">
      <c r="A199" s="7" t="s">
        <v>235</v>
      </c>
      <c r="B199" s="27">
        <v>13945729.460000001</v>
      </c>
      <c r="C199" s="31">
        <v>5353966.3499999996</v>
      </c>
      <c r="D199" s="32">
        <f t="shared" si="15"/>
        <v>8591763.1100000013</v>
      </c>
      <c r="E199" s="33">
        <f t="shared" si="16"/>
        <v>1.6047473122426332</v>
      </c>
    </row>
    <row r="200" spans="1:5" s="2" customFormat="1" x14ac:dyDescent="0.25">
      <c r="A200" s="4" t="s">
        <v>159</v>
      </c>
      <c r="B200" s="28">
        <v>0</v>
      </c>
      <c r="C200" s="28">
        <f>C201+C205+C203</f>
        <v>0</v>
      </c>
      <c r="D200" s="29">
        <f t="shared" si="15"/>
        <v>0</v>
      </c>
      <c r="E200" s="30"/>
    </row>
    <row r="201" spans="1:5" x14ac:dyDescent="0.25">
      <c r="A201" s="8" t="s">
        <v>158</v>
      </c>
      <c r="B201" s="31">
        <f>B202</f>
        <v>0</v>
      </c>
      <c r="C201" s="31">
        <f>C202</f>
        <v>0</v>
      </c>
      <c r="D201" s="32">
        <f t="shared" si="15"/>
        <v>0</v>
      </c>
      <c r="E201" s="33"/>
    </row>
    <row r="202" spans="1:5" x14ac:dyDescent="0.25">
      <c r="A202" s="6" t="s">
        <v>78</v>
      </c>
      <c r="B202" s="31">
        <v>0</v>
      </c>
      <c r="C202" s="31">
        <v>0</v>
      </c>
      <c r="D202" s="32">
        <f t="shared" si="15"/>
        <v>0</v>
      </c>
      <c r="E202" s="33"/>
    </row>
    <row r="203" spans="1:5" x14ac:dyDescent="0.25">
      <c r="A203" s="8" t="s">
        <v>209</v>
      </c>
      <c r="B203" s="31">
        <f>+B204</f>
        <v>0</v>
      </c>
      <c r="C203" s="31">
        <f>+C204</f>
        <v>0</v>
      </c>
      <c r="D203" s="32">
        <f t="shared" si="15"/>
        <v>0</v>
      </c>
      <c r="E203" s="33"/>
    </row>
    <row r="204" spans="1:5" x14ac:dyDescent="0.25">
      <c r="A204" s="6" t="s">
        <v>210</v>
      </c>
      <c r="B204" s="31">
        <v>0</v>
      </c>
      <c r="C204" s="31">
        <v>0</v>
      </c>
      <c r="D204" s="32">
        <f t="shared" si="15"/>
        <v>0</v>
      </c>
      <c r="E204" s="33"/>
    </row>
    <row r="205" spans="1:5" x14ac:dyDescent="0.25">
      <c r="A205" s="5" t="s">
        <v>79</v>
      </c>
      <c r="B205" s="31">
        <f>+B206</f>
        <v>0</v>
      </c>
      <c r="C205" s="31">
        <f>+C206</f>
        <v>0</v>
      </c>
      <c r="D205" s="32">
        <f t="shared" si="15"/>
        <v>0</v>
      </c>
      <c r="E205" s="33"/>
    </row>
    <row r="206" spans="1:5" x14ac:dyDescent="0.25">
      <c r="A206" s="6" t="s">
        <v>80</v>
      </c>
      <c r="B206" s="31">
        <v>0</v>
      </c>
      <c r="C206" s="31">
        <v>0</v>
      </c>
      <c r="D206" s="32">
        <f t="shared" si="15"/>
        <v>0</v>
      </c>
      <c r="E206" s="33"/>
    </row>
    <row r="207" spans="1:5" ht="14.45" customHeight="1" x14ac:dyDescent="0.25">
      <c r="A207" s="67" t="s">
        <v>100</v>
      </c>
      <c r="B207" s="68" t="s">
        <v>240</v>
      </c>
      <c r="C207" s="68" t="s">
        <v>223</v>
      </c>
      <c r="D207" s="69" t="s">
        <v>239</v>
      </c>
      <c r="E207" s="71" t="s">
        <v>101</v>
      </c>
    </row>
    <row r="208" spans="1:5" x14ac:dyDescent="0.25">
      <c r="A208" s="67"/>
      <c r="B208" s="68"/>
      <c r="C208" s="68"/>
      <c r="D208" s="70"/>
      <c r="E208" s="71"/>
    </row>
    <row r="209" spans="1:5" s="2" customFormat="1" x14ac:dyDescent="0.25">
      <c r="A209" s="4" t="s">
        <v>118</v>
      </c>
      <c r="B209" s="26">
        <v>29189574.670000002</v>
      </c>
      <c r="C209" s="28">
        <f>C210+C214+C218</f>
        <v>14714449.98</v>
      </c>
      <c r="D209" s="29">
        <f t="shared" si="15"/>
        <v>14475124.690000001</v>
      </c>
      <c r="E209" s="30">
        <f t="shared" si="16"/>
        <v>0.98373535603945161</v>
      </c>
    </row>
    <row r="210" spans="1:5" x14ac:dyDescent="0.25">
      <c r="A210" s="5" t="s">
        <v>81</v>
      </c>
      <c r="B210" s="31">
        <v>29065492.699999999</v>
      </c>
      <c r="C210" s="31">
        <f>C211+C212+C213+C216+C217</f>
        <v>14687449.98</v>
      </c>
      <c r="D210" s="32">
        <f t="shared" si="15"/>
        <v>14378042.719999999</v>
      </c>
      <c r="E210" s="33">
        <f t="shared" si="16"/>
        <v>0.97893390204417219</v>
      </c>
    </row>
    <row r="211" spans="1:5" x14ac:dyDescent="0.25">
      <c r="A211" s="6" t="s">
        <v>82</v>
      </c>
      <c r="B211" s="27">
        <v>1335000</v>
      </c>
      <c r="C211" s="31">
        <v>1335000</v>
      </c>
      <c r="D211" s="32">
        <f t="shared" si="15"/>
        <v>0</v>
      </c>
      <c r="E211" s="33">
        <f t="shared" si="16"/>
        <v>0</v>
      </c>
    </row>
    <row r="212" spans="1:5" x14ac:dyDescent="0.25">
      <c r="A212" s="7" t="s">
        <v>160</v>
      </c>
      <c r="B212" s="27">
        <v>11616457.310000001</v>
      </c>
      <c r="C212" s="31">
        <v>6203993.5099999998</v>
      </c>
      <c r="D212" s="32">
        <f t="shared" si="15"/>
        <v>5412463.8000000007</v>
      </c>
      <c r="E212" s="33">
        <f t="shared" si="16"/>
        <v>0.8724160963862776</v>
      </c>
    </row>
    <row r="213" spans="1:5" ht="15.75" hidden="1" customHeight="1" x14ac:dyDescent="0.25">
      <c r="A213" s="7" t="s">
        <v>132</v>
      </c>
      <c r="B213" s="27">
        <v>7148456.4699999997</v>
      </c>
      <c r="C213" s="31">
        <v>0</v>
      </c>
      <c r="D213" s="32">
        <f t="shared" si="15"/>
        <v>7148456.4699999997</v>
      </c>
      <c r="E213" s="33" t="e">
        <f t="shared" si="16"/>
        <v>#DIV/0!</v>
      </c>
    </row>
    <row r="214" spans="1:5" ht="19.5" hidden="1" customHeight="1" x14ac:dyDescent="0.25">
      <c r="A214" s="5" t="s">
        <v>134</v>
      </c>
      <c r="B214" s="27">
        <v>1335000</v>
      </c>
      <c r="C214" s="31">
        <v>0</v>
      </c>
      <c r="D214" s="32">
        <f t="shared" si="15"/>
        <v>1335000</v>
      </c>
      <c r="E214" s="33" t="e">
        <f t="shared" si="16"/>
        <v>#DIV/0!</v>
      </c>
    </row>
    <row r="215" spans="1:5" ht="13.5" hidden="1" customHeight="1" x14ac:dyDescent="0.25">
      <c r="A215" s="7" t="s">
        <v>135</v>
      </c>
      <c r="B215" s="27">
        <v>11616457.310000001</v>
      </c>
      <c r="C215" s="31">
        <v>0</v>
      </c>
      <c r="D215" s="32">
        <f t="shared" si="15"/>
        <v>11616457.310000001</v>
      </c>
      <c r="E215" s="33" t="e">
        <f t="shared" si="16"/>
        <v>#DIV/0!</v>
      </c>
    </row>
    <row r="216" spans="1:5" x14ac:dyDescent="0.25">
      <c r="A216" s="7" t="s">
        <v>221</v>
      </c>
      <c r="B216" s="27">
        <v>7148456.4699999997</v>
      </c>
      <c r="C216" s="31">
        <v>7148456.4699999997</v>
      </c>
      <c r="D216" s="32">
        <f t="shared" si="15"/>
        <v>0</v>
      </c>
      <c r="E216" s="33">
        <f t="shared" si="16"/>
        <v>0</v>
      </c>
    </row>
    <row r="217" spans="1:5" x14ac:dyDescent="0.25">
      <c r="A217" s="7" t="s">
        <v>222</v>
      </c>
      <c r="B217" s="31">
        <v>0</v>
      </c>
      <c r="C217" s="31">
        <v>0</v>
      </c>
      <c r="D217" s="32">
        <f t="shared" si="15"/>
        <v>0</v>
      </c>
      <c r="E217" s="33"/>
    </row>
    <row r="218" spans="1:5" x14ac:dyDescent="0.25">
      <c r="A218" s="5" t="s">
        <v>134</v>
      </c>
      <c r="B218" s="27">
        <v>124081.97</v>
      </c>
      <c r="C218" s="31">
        <f>C219</f>
        <v>27000</v>
      </c>
      <c r="D218" s="32">
        <f t="shared" si="15"/>
        <v>97081.97</v>
      </c>
      <c r="E218" s="33">
        <f t="shared" si="16"/>
        <v>3.5956285185185184</v>
      </c>
    </row>
    <row r="219" spans="1:5" x14ac:dyDescent="0.25">
      <c r="A219" s="7" t="s">
        <v>135</v>
      </c>
      <c r="B219" s="27">
        <v>124081.97</v>
      </c>
      <c r="C219" s="31">
        <v>27000</v>
      </c>
      <c r="D219" s="32">
        <f t="shared" si="15"/>
        <v>97081.97</v>
      </c>
      <c r="E219" s="33">
        <f t="shared" si="16"/>
        <v>3.5956285185185184</v>
      </c>
    </row>
    <row r="220" spans="1:5" s="2" customFormat="1" x14ac:dyDescent="0.25">
      <c r="A220" s="4" t="s">
        <v>136</v>
      </c>
      <c r="B220" s="26">
        <v>10340</v>
      </c>
      <c r="C220" s="28">
        <f>SUM(C221)</f>
        <v>0</v>
      </c>
      <c r="D220" s="29">
        <f t="shared" si="15"/>
        <v>10340</v>
      </c>
      <c r="E220" s="33"/>
    </row>
    <row r="221" spans="1:5" x14ac:dyDescent="0.25">
      <c r="A221" s="8" t="s">
        <v>137</v>
      </c>
      <c r="B221" s="27">
        <v>10340</v>
      </c>
      <c r="C221" s="31">
        <f>C222</f>
        <v>0</v>
      </c>
      <c r="D221" s="32">
        <f t="shared" si="15"/>
        <v>10340</v>
      </c>
      <c r="E221" s="33"/>
    </row>
    <row r="222" spans="1:5" x14ac:dyDescent="0.25">
      <c r="A222" s="7" t="s">
        <v>138</v>
      </c>
      <c r="B222" s="27">
        <v>10340</v>
      </c>
      <c r="C222" s="31">
        <v>0</v>
      </c>
      <c r="D222" s="32">
        <f t="shared" si="15"/>
        <v>10340</v>
      </c>
      <c r="E222" s="33"/>
    </row>
    <row r="223" spans="1:5" s="2" customFormat="1" x14ac:dyDescent="0.25">
      <c r="A223" s="4" t="s">
        <v>119</v>
      </c>
      <c r="B223" s="26">
        <v>128759.37</v>
      </c>
      <c r="C223" s="28">
        <f>SUM(C224+C227)</f>
        <v>57249.919999999998</v>
      </c>
      <c r="D223" s="29">
        <f t="shared" si="15"/>
        <v>71509.45</v>
      </c>
      <c r="E223" s="30">
        <f t="shared" si="16"/>
        <v>1.2490751078778799</v>
      </c>
    </row>
    <row r="224" spans="1:5" x14ac:dyDescent="0.25">
      <c r="A224" s="5" t="s">
        <v>83</v>
      </c>
      <c r="B224" s="31">
        <v>128759.37</v>
      </c>
      <c r="C224" s="31">
        <f>+C226+C225</f>
        <v>46250</v>
      </c>
      <c r="D224" s="32">
        <f t="shared" si="15"/>
        <v>82509.37</v>
      </c>
      <c r="E224" s="33">
        <f t="shared" si="16"/>
        <v>1.7839863783783783</v>
      </c>
    </row>
    <row r="225" spans="1:5" x14ac:dyDescent="0.25">
      <c r="A225" s="7" t="s">
        <v>187</v>
      </c>
      <c r="B225" s="31">
        <v>0</v>
      </c>
      <c r="C225" s="31">
        <v>0</v>
      </c>
      <c r="D225" s="32">
        <f t="shared" si="15"/>
        <v>0</v>
      </c>
      <c r="E225" s="33"/>
    </row>
    <row r="226" spans="1:5" x14ac:dyDescent="0.25">
      <c r="A226" s="6" t="s">
        <v>84</v>
      </c>
      <c r="B226" s="27">
        <v>128759.37</v>
      </c>
      <c r="C226" s="31">
        <v>46250</v>
      </c>
      <c r="D226" s="32">
        <f t="shared" si="15"/>
        <v>82509.37</v>
      </c>
      <c r="E226" s="33">
        <f t="shared" si="16"/>
        <v>1.7839863783783783</v>
      </c>
    </row>
    <row r="227" spans="1:5" x14ac:dyDescent="0.25">
      <c r="A227" s="5" t="s">
        <v>237</v>
      </c>
      <c r="B227" s="31">
        <v>0</v>
      </c>
      <c r="C227" s="31">
        <f>C228</f>
        <v>10999.92</v>
      </c>
      <c r="D227" s="32">
        <f t="shared" si="15"/>
        <v>-10999.92</v>
      </c>
      <c r="E227" s="33">
        <f t="shared" si="16"/>
        <v>-1</v>
      </c>
    </row>
    <row r="228" spans="1:5" x14ac:dyDescent="0.25">
      <c r="A228" s="7" t="s">
        <v>237</v>
      </c>
      <c r="B228" s="31">
        <v>0</v>
      </c>
      <c r="C228" s="31">
        <v>10999.92</v>
      </c>
      <c r="D228" s="32">
        <f t="shared" si="15"/>
        <v>-10999.92</v>
      </c>
      <c r="E228" s="33">
        <f t="shared" si="16"/>
        <v>-1</v>
      </c>
    </row>
    <row r="229" spans="1:5" s="2" customFormat="1" x14ac:dyDescent="0.25">
      <c r="A229" s="4" t="s">
        <v>120</v>
      </c>
      <c r="B229" s="26">
        <v>227996.32</v>
      </c>
      <c r="C229" s="28">
        <f>C230+C233</f>
        <v>360164.57</v>
      </c>
      <c r="D229" s="29">
        <f t="shared" si="15"/>
        <v>-132168.25</v>
      </c>
      <c r="E229" s="30">
        <f t="shared" si="16"/>
        <v>-0.36696627322337672</v>
      </c>
    </row>
    <row r="230" spans="1:5" x14ac:dyDescent="0.25">
      <c r="A230" s="5" t="s">
        <v>85</v>
      </c>
      <c r="B230" s="31">
        <v>4900</v>
      </c>
      <c r="C230" s="31">
        <f>C232+C231</f>
        <v>13061.28</v>
      </c>
      <c r="D230" s="32">
        <f t="shared" si="15"/>
        <v>-8161.2800000000007</v>
      </c>
      <c r="E230" s="33">
        <f>D230/C230</f>
        <v>-0.62484534440728634</v>
      </c>
    </row>
    <row r="231" spans="1:5" x14ac:dyDescent="0.25">
      <c r="A231" s="6" t="s">
        <v>86</v>
      </c>
      <c r="B231" s="27">
        <v>4250</v>
      </c>
      <c r="C231" s="31">
        <v>4250</v>
      </c>
      <c r="D231" s="32">
        <f t="shared" si="15"/>
        <v>0</v>
      </c>
      <c r="E231" s="33">
        <f>D231/C231</f>
        <v>0</v>
      </c>
    </row>
    <row r="232" spans="1:5" x14ac:dyDescent="0.25">
      <c r="A232" s="6" t="s">
        <v>87</v>
      </c>
      <c r="B232" s="27">
        <v>650</v>
      </c>
      <c r="C232" s="31">
        <v>8811.2800000000007</v>
      </c>
      <c r="D232" s="32">
        <f t="shared" si="15"/>
        <v>-8161.2800000000007</v>
      </c>
      <c r="E232" s="33">
        <f>D232/C232</f>
        <v>-0.92623092218156722</v>
      </c>
    </row>
    <row r="233" spans="1:5" x14ac:dyDescent="0.25">
      <c r="A233" s="5" t="s">
        <v>88</v>
      </c>
      <c r="B233" s="31">
        <v>223096.32000000001</v>
      </c>
      <c r="C233" s="31">
        <f>SUM(C234:C235)</f>
        <v>347103.29</v>
      </c>
      <c r="D233" s="32">
        <f t="shared" si="15"/>
        <v>-124006.96999999997</v>
      </c>
      <c r="E233" s="33">
        <f>D233/C233</f>
        <v>-0.35726244484746883</v>
      </c>
    </row>
    <row r="234" spans="1:5" x14ac:dyDescent="0.25">
      <c r="A234" s="6" t="s">
        <v>89</v>
      </c>
      <c r="B234" s="27">
        <v>4250</v>
      </c>
      <c r="C234" s="31">
        <v>0</v>
      </c>
      <c r="D234" s="32">
        <f t="shared" si="15"/>
        <v>4250</v>
      </c>
      <c r="E234" s="33"/>
    </row>
    <row r="235" spans="1:5" x14ac:dyDescent="0.25">
      <c r="A235" s="6" t="s">
        <v>90</v>
      </c>
      <c r="B235" s="27">
        <v>650</v>
      </c>
      <c r="C235" s="31">
        <v>347103.29</v>
      </c>
      <c r="D235" s="32">
        <f t="shared" si="15"/>
        <v>-346453.29</v>
      </c>
      <c r="E235" s="33">
        <f t="shared" si="16"/>
        <v>-0.99812735857387003</v>
      </c>
    </row>
    <row r="236" spans="1:5" s="2" customFormat="1" x14ac:dyDescent="0.25">
      <c r="A236" s="4" t="s">
        <v>121</v>
      </c>
      <c r="B236" s="26">
        <v>16720899.65</v>
      </c>
      <c r="C236" s="28">
        <f>C237+C243+C239</f>
        <v>18650018.400000002</v>
      </c>
      <c r="D236" s="29">
        <f t="shared" si="15"/>
        <v>-1929118.7500000019</v>
      </c>
      <c r="E236" s="30">
        <f t="shared" si="16"/>
        <v>-0.10343790062963164</v>
      </c>
    </row>
    <row r="237" spans="1:5" x14ac:dyDescent="0.25">
      <c r="A237" s="5" t="s">
        <v>91</v>
      </c>
      <c r="B237" s="31">
        <v>0</v>
      </c>
      <c r="C237" s="31">
        <f>SUM(C238)</f>
        <v>0</v>
      </c>
      <c r="D237" s="32">
        <f t="shared" si="15"/>
        <v>0</v>
      </c>
      <c r="E237" s="33"/>
    </row>
    <row r="238" spans="1:5" x14ac:dyDescent="0.25">
      <c r="A238" s="6" t="s">
        <v>92</v>
      </c>
      <c r="B238" s="31">
        <v>0</v>
      </c>
      <c r="C238" s="31">
        <v>0</v>
      </c>
      <c r="D238" s="32">
        <f t="shared" si="15"/>
        <v>0</v>
      </c>
      <c r="E238" s="33"/>
    </row>
    <row r="239" spans="1:5" x14ac:dyDescent="0.25">
      <c r="A239" s="8" t="s">
        <v>242</v>
      </c>
      <c r="B239" s="31">
        <v>15336186.689999999</v>
      </c>
      <c r="C239" s="31">
        <f>C240+C241+C242</f>
        <v>18444375.030000001</v>
      </c>
      <c r="D239" s="32">
        <f>B239-C239</f>
        <v>-3108188.3400000017</v>
      </c>
      <c r="E239" s="33">
        <f t="shared" si="16"/>
        <v>-0.16851686950327649</v>
      </c>
    </row>
    <row r="240" spans="1:5" x14ac:dyDescent="0.25">
      <c r="A240" s="6" t="s">
        <v>93</v>
      </c>
      <c r="B240" s="27">
        <v>3019207.94</v>
      </c>
      <c r="C240" s="31">
        <v>1682826.38</v>
      </c>
      <c r="D240" s="32">
        <f t="shared" si="15"/>
        <v>1336381.56</v>
      </c>
      <c r="E240" s="33">
        <f t="shared" si="16"/>
        <v>0.79412919590671027</v>
      </c>
    </row>
    <row r="241" spans="1:5" x14ac:dyDescent="0.25">
      <c r="A241" s="6" t="s">
        <v>94</v>
      </c>
      <c r="B241" s="27">
        <v>64294.91</v>
      </c>
      <c r="C241" s="31">
        <v>26467.5</v>
      </c>
      <c r="D241" s="32">
        <f t="shared" si="15"/>
        <v>37827.410000000003</v>
      </c>
      <c r="E241" s="33">
        <f t="shared" si="16"/>
        <v>1.4292022291489563</v>
      </c>
    </row>
    <row r="242" spans="1:5" x14ac:dyDescent="0.25">
      <c r="A242" s="6" t="s">
        <v>95</v>
      </c>
      <c r="B242" s="27">
        <v>12252683.84</v>
      </c>
      <c r="C242" s="31">
        <v>16735081.15</v>
      </c>
      <c r="D242" s="32">
        <f t="shared" si="15"/>
        <v>-4482397.3100000005</v>
      </c>
      <c r="E242" s="33">
        <f t="shared" si="16"/>
        <v>-0.26784437253834292</v>
      </c>
    </row>
    <row r="243" spans="1:5" x14ac:dyDescent="0.25">
      <c r="A243" s="5" t="s">
        <v>96</v>
      </c>
      <c r="B243" s="31">
        <v>1384712.96</v>
      </c>
      <c r="C243" s="31">
        <f>SUM(C244:C245)</f>
        <v>205643.37</v>
      </c>
      <c r="D243" s="32">
        <f t="shared" si="15"/>
        <v>1179069.5899999999</v>
      </c>
      <c r="E243" s="33">
        <f t="shared" si="16"/>
        <v>5.733564811741803</v>
      </c>
    </row>
    <row r="244" spans="1:5" x14ac:dyDescent="0.25">
      <c r="A244" s="7" t="s">
        <v>188</v>
      </c>
      <c r="B244" s="31">
        <v>0</v>
      </c>
      <c r="C244" s="31">
        <v>0</v>
      </c>
      <c r="D244" s="32">
        <f t="shared" ref="D244" si="17">B244-C244</f>
        <v>0</v>
      </c>
      <c r="E244" s="33"/>
    </row>
    <row r="245" spans="1:5" x14ac:dyDescent="0.25">
      <c r="A245" s="6" t="s">
        <v>97</v>
      </c>
      <c r="B245" s="27">
        <v>1384712.96</v>
      </c>
      <c r="C245" s="31">
        <v>205643.37</v>
      </c>
      <c r="D245" s="32">
        <f t="shared" si="15"/>
        <v>1179069.5899999999</v>
      </c>
      <c r="E245" s="33">
        <f t="shared" si="16"/>
        <v>5.733564811741803</v>
      </c>
    </row>
    <row r="246" spans="1:5" s="2" customFormat="1" x14ac:dyDescent="0.25">
      <c r="A246" s="3" t="s">
        <v>123</v>
      </c>
      <c r="B246" s="26">
        <v>39200</v>
      </c>
      <c r="C246" s="28">
        <f>+C247+C254+C251</f>
        <v>100298.94</v>
      </c>
      <c r="D246" s="29">
        <f>B246-C246</f>
        <v>-61098.94</v>
      </c>
      <c r="E246" s="30">
        <f t="shared" si="16"/>
        <v>-0.60916835212814813</v>
      </c>
    </row>
    <row r="247" spans="1:5" s="2" customFormat="1" x14ac:dyDescent="0.25">
      <c r="A247" s="4" t="s">
        <v>162</v>
      </c>
      <c r="B247" s="26">
        <v>39200</v>
      </c>
      <c r="C247" s="28">
        <f>+C248</f>
        <v>41750</v>
      </c>
      <c r="D247" s="29">
        <f t="shared" si="15"/>
        <v>-2550</v>
      </c>
      <c r="E247" s="30">
        <f t="shared" si="16"/>
        <v>-6.1077844311377243E-2</v>
      </c>
    </row>
    <row r="248" spans="1:5" x14ac:dyDescent="0.25">
      <c r="A248" s="8" t="s">
        <v>163</v>
      </c>
      <c r="B248" s="31">
        <v>39200</v>
      </c>
      <c r="C248" s="31">
        <f>+C249+C250</f>
        <v>41750</v>
      </c>
      <c r="D248" s="32">
        <f t="shared" si="15"/>
        <v>-2550</v>
      </c>
      <c r="E248" s="33">
        <f t="shared" si="16"/>
        <v>-6.1077844311377243E-2</v>
      </c>
    </row>
    <row r="249" spans="1:5" x14ac:dyDescent="0.25">
      <c r="A249" s="7" t="s">
        <v>161</v>
      </c>
      <c r="B249" s="27">
        <v>12150</v>
      </c>
      <c r="C249" s="31">
        <v>15150</v>
      </c>
      <c r="D249" s="32">
        <f t="shared" si="15"/>
        <v>-3000</v>
      </c>
      <c r="E249" s="33">
        <f t="shared" si="16"/>
        <v>-0.19801980198019803</v>
      </c>
    </row>
    <row r="250" spans="1:5" x14ac:dyDescent="0.25">
      <c r="A250" s="7" t="s">
        <v>164</v>
      </c>
      <c r="B250" s="27">
        <v>27050</v>
      </c>
      <c r="C250" s="31">
        <v>26600</v>
      </c>
      <c r="D250" s="32">
        <f t="shared" si="15"/>
        <v>450</v>
      </c>
      <c r="E250" s="33">
        <f t="shared" si="16"/>
        <v>1.6917293233082706E-2</v>
      </c>
    </row>
    <row r="251" spans="1:5" x14ac:dyDescent="0.25">
      <c r="A251" s="4" t="s">
        <v>196</v>
      </c>
      <c r="B251" s="28">
        <v>0</v>
      </c>
      <c r="C251" s="28">
        <f>+C252</f>
        <v>0</v>
      </c>
      <c r="D251" s="29">
        <f t="shared" si="15"/>
        <v>0</v>
      </c>
      <c r="E251" s="33"/>
    </row>
    <row r="252" spans="1:5" x14ac:dyDescent="0.25">
      <c r="A252" s="8" t="s">
        <v>197</v>
      </c>
      <c r="B252" s="31">
        <v>0</v>
      </c>
      <c r="C252" s="31">
        <f>+C253</f>
        <v>0</v>
      </c>
      <c r="D252" s="32">
        <f t="shared" si="15"/>
        <v>0</v>
      </c>
      <c r="E252" s="33"/>
    </row>
    <row r="253" spans="1:5" x14ac:dyDescent="0.25">
      <c r="A253" s="7" t="s">
        <v>198</v>
      </c>
      <c r="B253" s="31">
        <v>0</v>
      </c>
      <c r="C253" s="31">
        <v>0</v>
      </c>
      <c r="D253" s="32">
        <f t="shared" si="15"/>
        <v>0</v>
      </c>
      <c r="E253" s="33"/>
    </row>
    <row r="254" spans="1:5" s="2" customFormat="1" x14ac:dyDescent="0.25">
      <c r="A254" s="4" t="s">
        <v>165</v>
      </c>
      <c r="B254" s="28">
        <v>0</v>
      </c>
      <c r="C254" s="28">
        <f>+C255</f>
        <v>58548.94</v>
      </c>
      <c r="D254" s="29">
        <f t="shared" si="15"/>
        <v>-58548.94</v>
      </c>
      <c r="E254" s="30">
        <f t="shared" si="16"/>
        <v>-1</v>
      </c>
    </row>
    <row r="255" spans="1:5" x14ac:dyDescent="0.25">
      <c r="A255" s="8" t="s">
        <v>166</v>
      </c>
      <c r="B255" s="31">
        <v>0</v>
      </c>
      <c r="C255" s="31">
        <f>+C256+C257</f>
        <v>58548.94</v>
      </c>
      <c r="D255" s="32">
        <f t="shared" si="15"/>
        <v>-58548.94</v>
      </c>
      <c r="E255" s="33">
        <f t="shared" si="16"/>
        <v>-1</v>
      </c>
    </row>
    <row r="256" spans="1:5" x14ac:dyDescent="0.25">
      <c r="A256" s="7" t="s">
        <v>167</v>
      </c>
      <c r="B256" s="31">
        <v>0</v>
      </c>
      <c r="C256" s="31">
        <v>0</v>
      </c>
      <c r="D256" s="32">
        <f t="shared" si="15"/>
        <v>0</v>
      </c>
      <c r="E256" s="33"/>
    </row>
    <row r="257" spans="1:5" x14ac:dyDescent="0.25">
      <c r="A257" s="7" t="s">
        <v>98</v>
      </c>
      <c r="B257" s="31">
        <v>0</v>
      </c>
      <c r="C257" s="31">
        <v>58548.94</v>
      </c>
      <c r="D257" s="32">
        <f t="shared" si="15"/>
        <v>-58548.94</v>
      </c>
      <c r="E257" s="33">
        <f t="shared" si="16"/>
        <v>-1</v>
      </c>
    </row>
    <row r="258" spans="1:5" s="2" customFormat="1" x14ac:dyDescent="0.25">
      <c r="A258" s="3" t="s">
        <v>124</v>
      </c>
      <c r="B258" s="26">
        <v>2834848.92</v>
      </c>
      <c r="C258" s="28">
        <f>+C259</f>
        <v>219921.13</v>
      </c>
      <c r="D258" s="29">
        <f t="shared" si="15"/>
        <v>2614927.79</v>
      </c>
      <c r="E258" s="30">
        <f t="shared" si="16"/>
        <v>11.890298080952931</v>
      </c>
    </row>
    <row r="259" spans="1:5" s="2" customFormat="1" x14ac:dyDescent="0.25">
      <c r="A259" s="4" t="s">
        <v>168</v>
      </c>
      <c r="B259" s="26">
        <v>2834848.92</v>
      </c>
      <c r="C259" s="28">
        <f>+C260+C262</f>
        <v>219921.13</v>
      </c>
      <c r="D259" s="29">
        <f t="shared" si="15"/>
        <v>2614927.79</v>
      </c>
      <c r="E259" s="30">
        <f t="shared" si="16"/>
        <v>11.890298080952931</v>
      </c>
    </row>
    <row r="260" spans="1:5" ht="15" hidden="1" customHeight="1" x14ac:dyDescent="0.25">
      <c r="A260" s="5" t="s">
        <v>99</v>
      </c>
      <c r="B260" s="34"/>
      <c r="C260" s="34">
        <f>SUM(C261)</f>
        <v>0</v>
      </c>
      <c r="D260" s="32">
        <f t="shared" si="15"/>
        <v>0</v>
      </c>
      <c r="E260" s="33"/>
    </row>
    <row r="261" spans="1:5" ht="15" hidden="1" customHeight="1" x14ac:dyDescent="0.25">
      <c r="A261" s="7" t="s">
        <v>169</v>
      </c>
      <c r="B261" s="34"/>
      <c r="C261" s="34">
        <v>0</v>
      </c>
      <c r="D261" s="32">
        <f t="shared" si="15"/>
        <v>0</v>
      </c>
      <c r="E261" s="33"/>
    </row>
    <row r="262" spans="1:5" x14ac:dyDescent="0.25">
      <c r="A262" s="8" t="s">
        <v>172</v>
      </c>
      <c r="B262" s="31">
        <v>2834848.92</v>
      </c>
      <c r="C262" s="31">
        <f>+C263</f>
        <v>219921.13</v>
      </c>
      <c r="D262" s="32">
        <f t="shared" si="15"/>
        <v>2614927.79</v>
      </c>
      <c r="E262" s="33">
        <f t="shared" si="16"/>
        <v>11.890298080952931</v>
      </c>
    </row>
    <row r="263" spans="1:5" x14ac:dyDescent="0.25">
      <c r="A263" s="7" t="s">
        <v>172</v>
      </c>
      <c r="B263" s="31">
        <v>2834848.92</v>
      </c>
      <c r="C263" s="31">
        <f>+C264+C265</f>
        <v>219921.13</v>
      </c>
      <c r="D263" s="32">
        <f t="shared" ref="D263:D266" si="18">B263-C263</f>
        <v>2614927.79</v>
      </c>
      <c r="E263" s="33">
        <f t="shared" si="16"/>
        <v>11.890298080952931</v>
      </c>
    </row>
    <row r="264" spans="1:5" x14ac:dyDescent="0.25">
      <c r="A264" s="7" t="s">
        <v>171</v>
      </c>
      <c r="B264" s="27">
        <v>-24.26</v>
      </c>
      <c r="C264" s="31">
        <v>0</v>
      </c>
      <c r="D264" s="32">
        <f t="shared" si="18"/>
        <v>-24.26</v>
      </c>
      <c r="E264" s="33"/>
    </row>
    <row r="265" spans="1:5" x14ac:dyDescent="0.25">
      <c r="A265" s="7" t="s">
        <v>170</v>
      </c>
      <c r="B265" s="27">
        <v>2834873.18</v>
      </c>
      <c r="C265" s="31">
        <v>219921.13</v>
      </c>
      <c r="D265" s="32">
        <f t="shared" si="18"/>
        <v>2614952.0500000003</v>
      </c>
      <c r="E265" s="33">
        <f>D265/C265</f>
        <v>11.890408393227155</v>
      </c>
    </row>
    <row r="266" spans="1:5" s="17" customFormat="1" ht="30.75" customHeight="1" x14ac:dyDescent="0.25">
      <c r="A266" s="15" t="s">
        <v>102</v>
      </c>
      <c r="B266" s="24">
        <f>B4+B73+B144+B165+B174+B246+B258</f>
        <v>396787032.03000003</v>
      </c>
      <c r="C266" s="16">
        <f>C4+C73+C144+C165+C174+C246+C258</f>
        <v>352796872.01999998</v>
      </c>
      <c r="D266" s="16">
        <f t="shared" si="18"/>
        <v>43990160.01000005</v>
      </c>
      <c r="E266" s="19">
        <f t="shared" ref="E266" si="19">D266/C266</f>
        <v>0.12468976767885362</v>
      </c>
    </row>
    <row r="268" spans="1:5" x14ac:dyDescent="0.25">
      <c r="E268" s="21"/>
    </row>
    <row r="269" spans="1:5" x14ac:dyDescent="0.25">
      <c r="C269" s="22"/>
    </row>
  </sheetData>
  <mergeCells count="21">
    <mergeCell ref="A1:E1"/>
    <mergeCell ref="A135:A136"/>
    <mergeCell ref="B135:B136"/>
    <mergeCell ref="C135:C136"/>
    <mergeCell ref="D135:D136"/>
    <mergeCell ref="E135:E136"/>
    <mergeCell ref="A59:A60"/>
    <mergeCell ref="B59:B60"/>
    <mergeCell ref="C59:C60"/>
    <mergeCell ref="D59:D60"/>
    <mergeCell ref="E59:E60"/>
    <mergeCell ref="E2:E3"/>
    <mergeCell ref="D2:D3"/>
    <mergeCell ref="A2:A3"/>
    <mergeCell ref="B2:B3"/>
    <mergeCell ref="C2:C3"/>
    <mergeCell ref="A207:A208"/>
    <mergeCell ref="B207:B208"/>
    <mergeCell ref="C207:C208"/>
    <mergeCell ref="D207:D208"/>
    <mergeCell ref="E207:E208"/>
  </mergeCells>
  <pageMargins left="0.70866141732283472" right="0.70866141732283472" top="0.74803149606299213" bottom="0.74803149606299213" header="0.31496062992125984" footer="0.31496062992125984"/>
  <pageSetup paperSize="9" scale="64" fitToHeight="10" orientation="portrait" r:id="rId1"/>
  <ignoredErrors>
    <ignoredError sqref="C268:E269" formulaRange="1"/>
    <ignoredError sqref="B268:B269 D68 D69:E73 D42 D45:E58 E2 D34:E41 D74 D75:D77 D81 D33 D61:E67 D23 D24:E32 D7:E22 D103:D107 D100 D5:E5 D108 D82:E85 E98 D6:E6 D101:E101 D102 D99 D3:E3 E102:E107 B3:C3 B2:D2 B4:C5 C109:E115 C103:C107 C100 C99 E99 C102 C101 C266:E267 B23:C23 B6:C6 C98:D98 C82:C97 C108 E108 E100 B7:C22 B42:C42 B24:C32 E23 B68:C68 B61:C67 B33:C33 C81 C78:D80 C75:C77 B74:C74 B34:C41 B59:E60 B43:C58 B69:C73 E68 D43:D44 D87:E97 D86 C117:E138 C116:D116 C140:E162 C139:D139 C174:E176 C163:D173 C178:E181 C177:D177 C183:E183 C182:D182 C192:E197 C184:D186 C187:D191 C200:E216 C198:D199 C223:E226 C217:D222 C229:E230 C227:D228 C232:E233 C231:D231 C235:E240 C234:D234 C242:E250 C241:D241 C258:E264 C251:D255 C256:D257 C265:D265" numberStoredAsText="1"/>
    <ignoredError sqref="B75:B77 B78:B80 B81 B108 B82:B97 B98 B101 B102 B99 B100 B103:B107 B109:B265 B266:B267" numberStoredAsText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Cuadro 4 - 2022-2023</vt:lpstr>
      <vt:lpstr>Datos 2023</vt:lpstr>
      <vt:lpstr>Datos 2022</vt:lpstr>
      <vt:lpstr>2021-2022</vt:lpstr>
      <vt:lpstr>'2021-2022'!Títulos_a_imprimir</vt:lpstr>
      <vt:lpstr>'Cuadro 4 - 2022-2023'!Títulos_a_imprimir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2017-09-12T09:35:12Z</dcterms:created>
  <dcterms:modified xsi:type="dcterms:W3CDTF">2024-10-04T07:18:59Z</dcterms:modified>
</cp:coreProperties>
</file>