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esther.alonso\ownCloud\Cuentas anuales upm 2024\CUENTA GENERAL\CONTRATACIÓN_2024\"/>
    </mc:Choice>
  </mc:AlternateContent>
  <xr:revisionPtr revIDLastSave="0" documentId="8_{74F69E7B-262D-4E32-83D4-9A3E132ABA68}" xr6:coauthVersionLast="36" xr6:coauthVersionMax="36" xr10:uidLastSave="{00000000-0000-0000-0000-000000000000}"/>
  <bookViews>
    <workbookView xWindow="0" yWindow="0" windowWidth="28800" windowHeight="12420" xr2:uid="{00000000-000D-0000-FFFF-FFFF00000000}"/>
  </bookViews>
  <sheets>
    <sheet name="DATOS CUENTAS ANUALES_2024" sheetId="1" r:id="rId1"/>
    <sheet name="1.1 totales ab_NSP_bas AGE" sheetId="2" r:id="rId2"/>
    <sheet name="1.2 abiertos ord_em_urg" sheetId="3" r:id="rId3"/>
    <sheet name="1.3. Ab OBRAS" sheetId="4" r:id="rId4"/>
    <sheet name="1.4. Ab SUMINISTROS" sheetId="5" r:id="rId5"/>
    <sheet name="1.5 Ab SERVICIOS" sheetId="6" r:id="rId6"/>
    <sheet name="RESUMEN_2.1" sheetId="7" r:id="rId7"/>
    <sheet name="2.1TIPOS DE CONTRATOS_TOTAL UPM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6" i="1"/>
  <c r="J96" i="8" l="1"/>
  <c r="J95" i="8"/>
  <c r="J94" i="8"/>
  <c r="J88" i="8"/>
  <c r="J87" i="8"/>
  <c r="J86" i="8"/>
  <c r="F97" i="8"/>
  <c r="F89" i="8"/>
  <c r="J78" i="8"/>
  <c r="J77" i="8"/>
  <c r="F79" i="8"/>
  <c r="J72" i="8"/>
  <c r="J71" i="8"/>
  <c r="F73" i="8"/>
  <c r="J44" i="8"/>
  <c r="J43" i="8"/>
  <c r="J42" i="8"/>
  <c r="F45" i="8"/>
  <c r="E97" i="8" l="1"/>
  <c r="J97" i="8" s="1"/>
  <c r="D97" i="8"/>
  <c r="C97" i="8"/>
  <c r="B97" i="8"/>
  <c r="I96" i="8"/>
  <c r="H96" i="8"/>
  <c r="G96" i="8"/>
  <c r="I95" i="8"/>
  <c r="H95" i="8"/>
  <c r="G95" i="8"/>
  <c r="I94" i="8"/>
  <c r="H94" i="8"/>
  <c r="G94" i="8"/>
  <c r="E89" i="8"/>
  <c r="J89" i="8" s="1"/>
  <c r="D89" i="8"/>
  <c r="C89" i="8"/>
  <c r="G89" i="8" s="1"/>
  <c r="B89" i="8"/>
  <c r="I88" i="8"/>
  <c r="H88" i="8"/>
  <c r="G88" i="8"/>
  <c r="I87" i="8"/>
  <c r="H87" i="8"/>
  <c r="G87" i="8"/>
  <c r="I86" i="8"/>
  <c r="H86" i="8"/>
  <c r="G86" i="8"/>
  <c r="E79" i="8"/>
  <c r="D79" i="8"/>
  <c r="C79" i="8"/>
  <c r="B79" i="8"/>
  <c r="I78" i="8"/>
  <c r="H78" i="8"/>
  <c r="G78" i="8"/>
  <c r="I77" i="8"/>
  <c r="H77" i="8"/>
  <c r="G77" i="8"/>
  <c r="E73" i="8"/>
  <c r="J73" i="8" s="1"/>
  <c r="D73" i="8"/>
  <c r="C73" i="8"/>
  <c r="B73" i="8"/>
  <c r="I72" i="8"/>
  <c r="H72" i="8"/>
  <c r="G72" i="8"/>
  <c r="I71" i="8"/>
  <c r="H71" i="8"/>
  <c r="G71" i="8"/>
  <c r="C67" i="8"/>
  <c r="B67" i="8"/>
  <c r="E45" i="8"/>
  <c r="J45" i="8" s="1"/>
  <c r="D45" i="8"/>
  <c r="I45" i="8" s="1"/>
  <c r="C45" i="8"/>
  <c r="B45" i="8"/>
  <c r="I44" i="8"/>
  <c r="H44" i="8"/>
  <c r="G44" i="8"/>
  <c r="I43" i="8"/>
  <c r="H43" i="8"/>
  <c r="G43" i="8"/>
  <c r="I42" i="8"/>
  <c r="H42" i="8"/>
  <c r="G42" i="8"/>
  <c r="C34" i="8"/>
  <c r="B34" i="8"/>
  <c r="D5" i="8"/>
  <c r="E4" i="8" s="1"/>
  <c r="B5" i="8"/>
  <c r="C4" i="8" s="1"/>
  <c r="D7" i="7"/>
  <c r="C7" i="7"/>
  <c r="H73" i="8" l="1"/>
  <c r="G79" i="8"/>
  <c r="G73" i="8"/>
  <c r="I79" i="8"/>
  <c r="I89" i="8"/>
  <c r="G97" i="8"/>
  <c r="H97" i="8"/>
  <c r="I97" i="8"/>
  <c r="H79" i="8"/>
  <c r="I73" i="8"/>
  <c r="G45" i="8"/>
  <c r="J79" i="8"/>
  <c r="F5" i="8"/>
  <c r="G5" i="8" s="1"/>
  <c r="H89" i="8"/>
  <c r="C3" i="8"/>
  <c r="E5" i="8"/>
  <c r="H45" i="8"/>
  <c r="C2" i="8"/>
  <c r="E2" i="8"/>
  <c r="E3" i="8"/>
  <c r="C5" i="8" l="1"/>
  <c r="B3" i="3"/>
  <c r="E3" i="3" l="1"/>
  <c r="D2" i="4"/>
  <c r="D6" i="2"/>
  <c r="B6" i="2"/>
  <c r="E4" i="3"/>
  <c r="C4" i="2" l="1"/>
  <c r="C3" i="2"/>
  <c r="C5" i="2"/>
  <c r="E4" i="2"/>
  <c r="E3" i="2"/>
  <c r="G2" i="5"/>
  <c r="F4" i="5" s="1"/>
  <c r="G3" i="5"/>
  <c r="F3" i="6"/>
  <c r="E4" i="6" s="1"/>
  <c r="F2" i="6"/>
  <c r="D5" i="3"/>
  <c r="O6" i="1"/>
  <c r="O8" i="1"/>
  <c r="O9" i="1"/>
  <c r="O10" i="1"/>
  <c r="O11" i="1"/>
  <c r="O12" i="1"/>
  <c r="O13" i="1"/>
  <c r="O5" i="1"/>
  <c r="N14" i="1"/>
  <c r="M14" i="1"/>
  <c r="L14" i="1"/>
  <c r="K14" i="1"/>
  <c r="J14" i="1"/>
  <c r="I14" i="1"/>
  <c r="H14" i="1"/>
  <c r="G14" i="1"/>
  <c r="F14" i="1"/>
  <c r="E14" i="1"/>
  <c r="C14" i="1"/>
  <c r="B4" i="6" l="1"/>
  <c r="C4" i="6"/>
  <c r="D4" i="6"/>
  <c r="C4" i="5"/>
  <c r="B4" i="5"/>
  <c r="E4" i="5"/>
  <c r="D4" i="5"/>
  <c r="E5" i="2"/>
  <c r="O7" i="1" l="1"/>
  <c r="O14" i="1" s="1"/>
  <c r="D14" i="1"/>
</calcChain>
</file>

<file path=xl/sharedStrings.xml><?xml version="1.0" encoding="utf-8"?>
<sst xmlns="http://schemas.openxmlformats.org/spreadsheetml/2006/main" count="161" uniqueCount="77">
  <si>
    <t>Tipo de contrato</t>
  </si>
  <si>
    <t>Procedimiento  abierto</t>
  </si>
  <si>
    <t>Procedimiento  simplificado</t>
  </si>
  <si>
    <t>Procedimiento  restringido</t>
  </si>
  <si>
    <t>Procedimiento  negociado</t>
  </si>
  <si>
    <t>Diálogo competitivo</t>
  </si>
  <si>
    <t>Adjudicación directa</t>
  </si>
  <si>
    <t>Otros</t>
  </si>
  <si>
    <t>Total</t>
  </si>
  <si>
    <t>Único criterio</t>
  </si>
  <si>
    <t>Multiplic. Criterios</t>
  </si>
  <si>
    <t>Con publicidad</t>
  </si>
  <si>
    <t>Sin Publicidad</t>
  </si>
  <si>
    <t>Basados en AM</t>
  </si>
  <si>
    <t>Menores</t>
  </si>
  <si>
    <t>Privados suministros</t>
  </si>
  <si>
    <t>Privados servicios</t>
  </si>
  <si>
    <t xml:space="preserve">● De obras </t>
  </si>
  <si>
    <t>● De suministros</t>
  </si>
  <si>
    <t>● De servicios</t>
  </si>
  <si>
    <t>● Patrimoniales</t>
  </si>
  <si>
    <t>● De gestión de servicios públicos</t>
  </si>
  <si>
    <t>● De concesión pública</t>
  </si>
  <si>
    <t>● De colaboración entre el sector público y el sector privado</t>
  </si>
  <si>
    <t>● De carácter administrativo especial</t>
  </si>
  <si>
    <t>TIPO DE CONTRATO</t>
  </si>
  <si>
    <t>Porcentaje por importe</t>
  </si>
  <si>
    <t>Número formalizado</t>
  </si>
  <si>
    <t>Porcentaje por nº de exp.</t>
  </si>
  <si>
    <t xml:space="preserve">Servicios </t>
  </si>
  <si>
    <t>Obras</t>
  </si>
  <si>
    <t>TOTAL</t>
  </si>
  <si>
    <t>TRAMITACIÓN</t>
  </si>
  <si>
    <t>ORDINARIO</t>
  </si>
  <si>
    <t>EMERGENCIA</t>
  </si>
  <si>
    <t>URGENCIA</t>
  </si>
  <si>
    <t>IMPORTE</t>
  </si>
  <si>
    <t>NÚMERO DE EXPEDIENTES</t>
  </si>
  <si>
    <t>% SOBRE EL TOTAL</t>
  </si>
  <si>
    <t xml:space="preserve">PROCEDIMIENTO 
DE ADJUDICACION </t>
  </si>
  <si>
    <t>ABIERTO 
SIMPLIFICADO</t>
  </si>
  <si>
    <t>NEGOCIADO 
SIN PUBLICIDAD</t>
  </si>
  <si>
    <t>IMPORTE 
IVA EXCLUIDO (€)</t>
  </si>
  <si>
    <t>ABIERTO 
UNICO CRITERIO</t>
  </si>
  <si>
    <t>ABIERTO MÚLTIPLES CRITERIOS</t>
  </si>
  <si>
    <t>PRIVADOS</t>
  </si>
  <si>
    <t>Suministros</t>
  </si>
  <si>
    <t>Contratos</t>
  </si>
  <si>
    <t>Importe en Euros</t>
  </si>
  <si>
    <t>Número formalizado/ adjudicado</t>
  </si>
  <si>
    <t xml:space="preserve">Abiertos/ NSP Formalizados </t>
  </si>
  <si>
    <t>Contratos basados en AM (Adjudicación directa)</t>
  </si>
  <si>
    <t>Menores  (Adjudicación directa)</t>
  </si>
  <si>
    <t>Privados (Adjudicación directa)</t>
  </si>
  <si>
    <t>Total general</t>
  </si>
  <si>
    <t>Tipo de Contrato</t>
  </si>
  <si>
    <t>Porcentaje</t>
  </si>
  <si>
    <t>Número adjudicado</t>
  </si>
  <si>
    <t>Servicios</t>
  </si>
  <si>
    <t>Evolución</t>
  </si>
  <si>
    <t>% 2020-2021</t>
  </si>
  <si>
    <t>% 2021-2022</t>
  </si>
  <si>
    <t>% 2022-2023</t>
  </si>
  <si>
    <t>ACUERDOS MARCO</t>
  </si>
  <si>
    <t>Nº DE CONTRATOS</t>
  </si>
  <si>
    <t>IMPORTE 
(IVA excluido)</t>
  </si>
  <si>
    <t>SERVICIO</t>
  </si>
  <si>
    <t>SUMINISTRO</t>
  </si>
  <si>
    <t>TOTALES</t>
  </si>
  <si>
    <t>% 2021-2020</t>
  </si>
  <si>
    <t>% 2022-2021</t>
  </si>
  <si>
    <t>MENORES</t>
  </si>
  <si>
    <t>% 2023-2022</t>
  </si>
  <si>
    <t>% 2023-2024</t>
  </si>
  <si>
    <t xml:space="preserve">Abiertos/ NSP/ Priv Formalizados </t>
  </si>
  <si>
    <t>IMPORTES SIN IVA</t>
  </si>
  <si>
    <t>ABIERTOS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</si>
</sst>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0.0%"/>
  </numFmts>
  <fonts count="22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double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double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theme="4" tint="0.39991454817346722"/>
      </left>
      <right/>
      <top/>
      <bottom/>
      <diagonal/>
    </border>
    <border>
      <left style="thin">
        <color theme="4"/>
      </left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3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0" fillId="0" borderId="0" xfId="0" applyNumberForma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4" fillId="0" borderId="12" xfId="0" applyFont="1" applyBorder="1"/>
    <xf numFmtId="164" fontId="4" fillId="0" borderId="12" xfId="0" applyNumberFormat="1" applyFont="1" applyBorder="1"/>
    <xf numFmtId="9" fontId="4" fillId="0" borderId="12" xfId="1" applyFont="1" applyBorder="1"/>
    <xf numFmtId="1" fontId="0" fillId="0" borderId="12" xfId="0" applyNumberFormat="1" applyBorder="1"/>
    <xf numFmtId="0" fontId="4" fillId="0" borderId="0" xfId="2" applyFont="1" applyFill="1"/>
    <xf numFmtId="0" fontId="0" fillId="0" borderId="13" xfId="0" applyBorder="1"/>
    <xf numFmtId="164" fontId="0" fillId="0" borderId="13" xfId="0" applyNumberFormat="1" applyBorder="1"/>
    <xf numFmtId="0" fontId="4" fillId="3" borderId="13" xfId="2" applyFont="1" applyFill="1" applyBorder="1" applyAlignment="1">
      <alignment horizontal="center"/>
    </xf>
    <xf numFmtId="0" fontId="0" fillId="0" borderId="14" xfId="0" applyBorder="1"/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164" fontId="0" fillId="0" borderId="14" xfId="0" applyNumberFormat="1" applyBorder="1"/>
    <xf numFmtId="9" fontId="0" fillId="0" borderId="14" xfId="1" applyFont="1" applyBorder="1"/>
    <xf numFmtId="10" fontId="0" fillId="0" borderId="14" xfId="1" applyNumberFormat="1" applyFont="1" applyBorder="1"/>
    <xf numFmtId="165" fontId="0" fillId="0" borderId="14" xfId="1" applyNumberFormat="1" applyFont="1" applyBorder="1"/>
    <xf numFmtId="1" fontId="0" fillId="0" borderId="0" xfId="0" applyNumberFormat="1"/>
    <xf numFmtId="165" fontId="0" fillId="0" borderId="0" xfId="0" applyNumberFormat="1"/>
    <xf numFmtId="9" fontId="0" fillId="0" borderId="0" xfId="0" applyNumberFormat="1"/>
    <xf numFmtId="0" fontId="4" fillId="3" borderId="15" xfId="2" applyFont="1" applyFill="1" applyBorder="1" applyAlignment="1">
      <alignment vertical="center"/>
    </xf>
    <xf numFmtId="0" fontId="4" fillId="3" borderId="15" xfId="2" applyFont="1" applyFill="1" applyBorder="1" applyAlignment="1">
      <alignment horizontal="center" vertical="center" wrapText="1"/>
    </xf>
    <xf numFmtId="0" fontId="0" fillId="0" borderId="16" xfId="0" applyBorder="1"/>
    <xf numFmtId="164" fontId="0" fillId="0" borderId="16" xfId="0" applyNumberFormat="1" applyBorder="1"/>
    <xf numFmtId="1" fontId="0" fillId="0" borderId="16" xfId="0" applyNumberFormat="1" applyBorder="1"/>
    <xf numFmtId="164" fontId="5" fillId="0" borderId="0" xfId="0" applyNumberFormat="1" applyFont="1" applyAlignment="1">
      <alignment horizontal="right" vertical="center"/>
    </xf>
    <xf numFmtId="3" fontId="0" fillId="0" borderId="14" xfId="0" applyNumberFormat="1" applyBorder="1"/>
    <xf numFmtId="0" fontId="7" fillId="0" borderId="3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4" fontId="9" fillId="0" borderId="0" xfId="0" applyNumberFormat="1" applyFont="1"/>
    <xf numFmtId="8" fontId="10" fillId="0" borderId="1" xfId="0" applyNumberFormat="1" applyFont="1" applyBorder="1" applyAlignment="1">
      <alignment horizontal="right" vertical="center"/>
    </xf>
    <xf numFmtId="165" fontId="0" fillId="0" borderId="16" xfId="1" applyNumberFormat="1" applyFont="1" applyBorder="1"/>
    <xf numFmtId="10" fontId="0" fillId="0" borderId="13" xfId="1" applyNumberFormat="1" applyFont="1" applyBorder="1"/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vertical="center"/>
    </xf>
    <xf numFmtId="4" fontId="0" fillId="0" borderId="20" xfId="0" applyNumberFormat="1" applyBorder="1" applyAlignment="1">
      <alignment vertical="top"/>
    </xf>
    <xf numFmtId="0" fontId="0" fillId="0" borderId="20" xfId="0" applyBorder="1" applyAlignment="1">
      <alignment vertical="top"/>
    </xf>
    <xf numFmtId="4" fontId="12" fillId="0" borderId="20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4" fontId="13" fillId="0" borderId="20" xfId="0" applyNumberFormat="1" applyFont="1" applyBorder="1" applyAlignment="1">
      <alignment horizontal="right" vertical="center"/>
    </xf>
    <xf numFmtId="0" fontId="11" fillId="5" borderId="19" xfId="0" applyFont="1" applyFill="1" applyBorder="1" applyAlignment="1">
      <alignment horizontal="center" vertical="center"/>
    </xf>
    <xf numFmtId="4" fontId="11" fillId="5" borderId="20" xfId="0" applyNumberFormat="1" applyFont="1" applyFill="1" applyBorder="1" applyAlignment="1">
      <alignment horizontal="right" vertical="center"/>
    </xf>
    <xf numFmtId="0" fontId="11" fillId="5" borderId="19" xfId="0" applyFont="1" applyFill="1" applyBorder="1" applyAlignment="1">
      <alignment horizontal="right" vertical="center"/>
    </xf>
    <xf numFmtId="0" fontId="14" fillId="4" borderId="2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vertical="center"/>
    </xf>
    <xf numFmtId="4" fontId="16" fillId="0" borderId="21" xfId="0" applyNumberFormat="1" applyFont="1" applyBorder="1"/>
    <xf numFmtId="10" fontId="0" fillId="0" borderId="21" xfId="0" applyNumberFormat="1" applyBorder="1"/>
    <xf numFmtId="0" fontId="16" fillId="0" borderId="21" xfId="0" applyFont="1" applyBorder="1"/>
    <xf numFmtId="0" fontId="17" fillId="0" borderId="21" xfId="0" applyFont="1" applyBorder="1" applyAlignment="1">
      <alignment vertical="center"/>
    </xf>
    <xf numFmtId="4" fontId="4" fillId="0" borderId="21" xfId="0" applyNumberFormat="1" applyFont="1" applyBorder="1"/>
    <xf numFmtId="10" fontId="4" fillId="0" borderId="21" xfId="0" applyNumberFormat="1" applyFont="1" applyBorder="1"/>
    <xf numFmtId="0" fontId="4" fillId="0" borderId="21" xfId="0" applyFont="1" applyBorder="1"/>
    <xf numFmtId="0" fontId="16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4" fillId="4" borderId="21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 wrapText="1"/>
    </xf>
    <xf numFmtId="0" fontId="19" fillId="6" borderId="2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25" xfId="0" applyFont="1" applyBorder="1" applyAlignment="1">
      <alignment vertical="center"/>
    </xf>
    <xf numFmtId="0" fontId="0" fillId="0" borderId="26" xfId="0" applyBorder="1"/>
    <xf numFmtId="4" fontId="0" fillId="0" borderId="27" xfId="0" applyNumberFormat="1" applyBorder="1"/>
    <xf numFmtId="0" fontId="20" fillId="0" borderId="0" xfId="0" applyFont="1" applyAlignment="1">
      <alignment vertical="center"/>
    </xf>
    <xf numFmtId="0" fontId="19" fillId="0" borderId="28" xfId="0" applyFont="1" applyBorder="1" applyAlignment="1">
      <alignment vertical="center"/>
    </xf>
    <xf numFmtId="0" fontId="21" fillId="0" borderId="29" xfId="0" applyFont="1" applyBorder="1"/>
    <xf numFmtId="4" fontId="21" fillId="0" borderId="29" xfId="0" applyNumberFormat="1" applyFont="1" applyBorder="1"/>
    <xf numFmtId="0" fontId="19" fillId="0" borderId="0" xfId="0" applyFont="1" applyAlignment="1">
      <alignment vertical="center"/>
    </xf>
    <xf numFmtId="0" fontId="21" fillId="0" borderId="0" xfId="0" applyFont="1"/>
    <xf numFmtId="4" fontId="21" fillId="0" borderId="0" xfId="0" applyNumberFormat="1" applyFont="1"/>
    <xf numFmtId="1" fontId="16" fillId="0" borderId="21" xfId="0" applyNumberFormat="1" applyFont="1" applyBorder="1"/>
    <xf numFmtId="1" fontId="4" fillId="0" borderId="21" xfId="0" applyNumberFormat="1" applyFont="1" applyBorder="1"/>
    <xf numFmtId="1" fontId="0" fillId="0" borderId="21" xfId="0" applyNumberFormat="1" applyBorder="1"/>
    <xf numFmtId="1" fontId="14" fillId="0" borderId="21" xfId="0" applyNumberFormat="1" applyFont="1" applyBorder="1"/>
    <xf numFmtId="4" fontId="0" fillId="0" borderId="21" xfId="0" applyNumberFormat="1" applyBorder="1"/>
    <xf numFmtId="4" fontId="14" fillId="0" borderId="21" xfId="0" applyNumberFormat="1" applyFont="1" applyBorder="1"/>
    <xf numFmtId="165" fontId="0" fillId="0" borderId="13" xfId="1" applyNumberFormat="1" applyFont="1" applyBorder="1"/>
    <xf numFmtId="1" fontId="0" fillId="0" borderId="13" xfId="0" applyNumberFormat="1" applyBorder="1"/>
    <xf numFmtId="164" fontId="0" fillId="0" borderId="30" xfId="0" applyNumberFormat="1" applyBorder="1"/>
    <xf numFmtId="1" fontId="0" fillId="0" borderId="30" xfId="0" applyNumberFormat="1" applyBorder="1"/>
    <xf numFmtId="164" fontId="5" fillId="0" borderId="14" xfId="0" applyNumberFormat="1" applyFont="1" applyBorder="1" applyAlignment="1">
      <alignment horizontal="right" vertical="center"/>
    </xf>
    <xf numFmtId="164" fontId="6" fillId="0" borderId="14" xfId="0" applyNumberFormat="1" applyFont="1" applyBorder="1"/>
    <xf numFmtId="164" fontId="2" fillId="0" borderId="31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</cellXfs>
  <cellStyles count="3">
    <cellStyle name="60% - Énfasis1" xfId="2" builtinId="3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Importe contratado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0C-4AC9-9CD0-2200BA4E986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0C-4AC9-9CD0-2200BA4E98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 totales ab_NSP_bas AGE'!$A$3:$A$5</c:f>
              <c:strCache>
                <c:ptCount val="3"/>
                <c:pt idx="0">
                  <c:v>Obras</c:v>
                </c:pt>
                <c:pt idx="1">
                  <c:v>Servicios </c:v>
                </c:pt>
                <c:pt idx="2">
                  <c:v>Suministros</c:v>
                </c:pt>
              </c:strCache>
            </c:strRef>
          </c:cat>
          <c:val>
            <c:numRef>
              <c:f>'1.1 totales ab_NSP_bas AGE'!$B$3:$B$5</c:f>
              <c:numCache>
                <c:formatCode>#,##0.00\ "€"</c:formatCode>
                <c:ptCount val="3"/>
                <c:pt idx="0">
                  <c:v>476013.91000000003</c:v>
                </c:pt>
                <c:pt idx="1">
                  <c:v>21087633.82</c:v>
                </c:pt>
                <c:pt idx="2">
                  <c:v>13550293.540000001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E-4189-A36A-1EC14606F13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 totales ab_NSP_bas AGE'!$A$3:$A$5</c:f>
              <c:strCache>
                <c:ptCount val="3"/>
                <c:pt idx="0">
                  <c:v>Obras</c:v>
                </c:pt>
                <c:pt idx="1">
                  <c:v>Servicios </c:v>
                </c:pt>
                <c:pt idx="2">
                  <c:v>Suministros</c:v>
                </c:pt>
              </c:strCache>
            </c:strRef>
          </c:cat>
          <c:val>
            <c:numRef>
              <c:f>'1.1 totales ab_NSP_bas AGE'!$C$3:$C$5</c:f>
              <c:numCache>
                <c:formatCode>0.0%</c:formatCode>
                <c:ptCount val="3"/>
                <c:pt idx="0">
                  <c:v>1.3556265482698405E-2</c:v>
                </c:pt>
                <c:pt idx="1">
                  <c:v>0.60054875805173313</c:v>
                </c:pt>
                <c:pt idx="2">
                  <c:v>0.38589497646556836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E-4189-A36A-1EC14606F13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'1.1 totales ab_NSP_bas AGE'!$A$3:$A$5</c:f>
              <c:strCache>
                <c:ptCount val="3"/>
                <c:pt idx="0">
                  <c:v>Obras</c:v>
                </c:pt>
                <c:pt idx="1">
                  <c:v>Servicios </c:v>
                </c:pt>
                <c:pt idx="2">
                  <c:v>Suministros</c:v>
                </c:pt>
              </c:strCache>
            </c:strRef>
          </c:cat>
          <c:val>
            <c:numRef>
              <c:f>'1.1 totales ab_NSP_bas AGE'!$D$3:$D$5</c:f>
              <c:numCache>
                <c:formatCode>0</c:formatCode>
                <c:ptCount val="3"/>
                <c:pt idx="0">
                  <c:v>6</c:v>
                </c:pt>
                <c:pt idx="1">
                  <c:v>140</c:v>
                </c:pt>
                <c:pt idx="2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8E-4189-A36A-1EC14606F133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'1.1 totales ab_NSP_bas AGE'!$A$3:$A$5</c:f>
              <c:strCache>
                <c:ptCount val="3"/>
                <c:pt idx="0">
                  <c:v>Obras</c:v>
                </c:pt>
                <c:pt idx="1">
                  <c:v>Servicios </c:v>
                </c:pt>
                <c:pt idx="2">
                  <c:v>Suministros</c:v>
                </c:pt>
              </c:strCache>
            </c:strRef>
          </c:cat>
          <c:val>
            <c:numRef>
              <c:f>'1.1 totales ab_NSP_bas AGE'!$E$3:$E$5</c:f>
              <c:numCache>
                <c:formatCode>0.0%</c:formatCode>
                <c:ptCount val="3"/>
                <c:pt idx="0">
                  <c:v>2.3166023166023165E-2</c:v>
                </c:pt>
                <c:pt idx="1">
                  <c:v>0.54054054054054057</c:v>
                </c:pt>
                <c:pt idx="2">
                  <c:v>0.43629343629343631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8E-4189-A36A-1EC14606F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151414416"/>
        <c:axId val="291324256"/>
      </c:barChart>
      <c:catAx>
        <c:axId val="115141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1324256"/>
        <c:crosses val="autoZero"/>
        <c:auto val="1"/>
        <c:lblAlgn val="ctr"/>
        <c:lblOffset val="100"/>
        <c:noMultiLvlLbl val="0"/>
      </c:catAx>
      <c:valAx>
        <c:axId val="29132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&quot;€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141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Número</a:t>
            </a:r>
            <a:r>
              <a:rPr lang="en-US" b="1" baseline="0">
                <a:solidFill>
                  <a:sysClr val="windowText" lastClr="000000"/>
                </a:solidFill>
              </a:rPr>
              <a:t> de contratos adjudicados por Tipo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5090113735783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BA-44E3-8275-60725FD21B4B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BA-44E3-8275-60725FD21B4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9BA-44E3-8275-60725FD21B4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BA-44E3-8275-60725FD21B4B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BA-44E3-8275-60725FD21B4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BA-44E3-8275-60725FD21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'1.1 totales ab_NSP_bas AGE'!$A$3:$A$5</c:f>
              <c:strCache>
                <c:ptCount val="3"/>
                <c:pt idx="0">
                  <c:v>Obras</c:v>
                </c:pt>
                <c:pt idx="1">
                  <c:v>Servicios </c:v>
                </c:pt>
                <c:pt idx="2">
                  <c:v>Suministros</c:v>
                </c:pt>
              </c:strCache>
            </c:strRef>
          </c:cat>
          <c:val>
            <c:numRef>
              <c:f>'1.1 totales ab_NSP_bas AGE'!$E$3:$E$5</c:f>
              <c:numCache>
                <c:formatCode>0.0%</c:formatCode>
                <c:ptCount val="3"/>
                <c:pt idx="0">
                  <c:v>2.3166023166023165E-2</c:v>
                </c:pt>
                <c:pt idx="1">
                  <c:v>0.54054054054054057</c:v>
                </c:pt>
                <c:pt idx="2">
                  <c:v>0.43629343629343631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A-44E3-8275-60725FD21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/>
              <a:t>Importe contratado por Tipo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6C-4349-A00B-41352326A25F}"/>
              </c:ext>
            </c:extLst>
          </c:dPt>
          <c:dPt>
            <c:idx val="1"/>
            <c:invertIfNegative val="0"/>
            <c:bubble3D val="0"/>
            <c:spPr>
              <a:solidFill>
                <a:srgbClr val="AC75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6C-4349-A00B-41352326A25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6C-4349-A00B-41352326A2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'2.1TIPOS DE CONTRATOS_TOTAL UPM'!$A$2:$A$4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'2.1TIPOS DE CONTRATOS_TOTAL UPM'!$B$2:$B$4</c:f>
              <c:numCache>
                <c:formatCode>#,##0.00</c:formatCode>
                <c:ptCount val="3"/>
                <c:pt idx="0">
                  <c:v>23565278.443999931</c:v>
                </c:pt>
                <c:pt idx="1">
                  <c:v>24110067.140000008</c:v>
                </c:pt>
                <c:pt idx="2">
                  <c:v>4493856.3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6C-4349-A00B-41352326A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7202800"/>
        <c:axId val="477207896"/>
      </c:barChart>
      <c:catAx>
        <c:axId val="477202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7896"/>
        <c:crosses val="autoZero"/>
        <c:auto val="1"/>
        <c:lblAlgn val="ctr"/>
        <c:lblOffset val="100"/>
        <c:noMultiLvlLbl val="0"/>
      </c:catAx>
      <c:valAx>
        <c:axId val="477207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/>
              <a:t>Número de contratos adjudicados</a:t>
            </a:r>
            <a:r>
              <a:rPr lang="es-ES" sz="1600" b="1" baseline="0"/>
              <a:t> por Tipo</a:t>
            </a:r>
            <a:endParaRPr lang="es-E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3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A6-44A4-AD25-7F77B2FBAF7F}"/>
              </c:ext>
            </c:extLst>
          </c:dPt>
          <c:dPt>
            <c:idx val="1"/>
            <c:bubble3D val="0"/>
            <c:spPr>
              <a:solidFill>
                <a:srgbClr val="AC75D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A6-44A4-AD25-7F77B2FBAF7F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A6-44A4-AD25-7F77B2FBAF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'2.1TIPOS DE CONTRATOS_TOTAL UPM'!$A$2:$A$4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'2.1TIPOS DE CONTRATOS_TOTAL UPM'!$E$2:$E$4</c:f>
              <c:numCache>
                <c:formatCode>0.00%</c:formatCode>
                <c:ptCount val="3"/>
                <c:pt idx="0">
                  <c:v>0.87839705204974661</c:v>
                </c:pt>
                <c:pt idx="1">
                  <c:v>8.2604022723783199E-2</c:v>
                </c:pt>
                <c:pt idx="2">
                  <c:v>3.8998925226470138E-2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A6-44A4-AD25-7F77B2FBA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</a:t>
            </a:r>
            <a:r>
              <a:rPr lang="es-ES" baseline="0"/>
              <a:t> por año y tipo de contrato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'2.1TIPOS DE CONTRATOS_TOTAL UPM'!$A$42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'2.1TIPOS DE CONTRATOS_TOTAL UPM'!$B$41:$F$41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'2.1TIPOS DE CONTRATOS_TOTAL UPM'!$B$42:$F$42</c:f>
              <c:numCache>
                <c:formatCode>#,##0.00</c:formatCode>
                <c:ptCount val="5"/>
                <c:pt idx="0">
                  <c:v>24678071.449999981</c:v>
                </c:pt>
                <c:pt idx="1">
                  <c:v>30338135.174000092</c:v>
                </c:pt>
                <c:pt idx="2">
                  <c:v>36459005.470000006</c:v>
                </c:pt>
                <c:pt idx="3">
                  <c:v>20920257.255399998</c:v>
                </c:pt>
                <c:pt idx="4">
                  <c:v>23565278.443999931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1-4D26-9BCA-2AE8C1C6107C}"/>
            </c:ext>
          </c:extLst>
        </c:ser>
        <c:ser>
          <c:idx val="2"/>
          <c:order val="2"/>
          <c:tx>
            <c:strRef>
              <c:f>'2.1TIPOS DE CONTRATOS_TOTAL UPM'!$A$43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A86ED4"/>
            </a:solidFill>
            <a:ln>
              <a:noFill/>
            </a:ln>
            <a:effectLst/>
          </c:spPr>
          <c:invertIfNegative val="0"/>
          <c:cat>
            <c:numRef>
              <c:f>'2.1TIPOS DE CONTRATOS_TOTAL UPM'!$B$41:$F$41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'2.1TIPOS DE CONTRATOS_TOTAL UPM'!$B$43:$F$43</c:f>
              <c:numCache>
                <c:formatCode>#,##0.00</c:formatCode>
                <c:ptCount val="5"/>
                <c:pt idx="0">
                  <c:v>13052032.469999999</c:v>
                </c:pt>
                <c:pt idx="1">
                  <c:v>11891193.78999999</c:v>
                </c:pt>
                <c:pt idx="2">
                  <c:v>28405112.430826444</c:v>
                </c:pt>
                <c:pt idx="3">
                  <c:v>11677718.660999998</c:v>
                </c:pt>
                <c:pt idx="4">
                  <c:v>24110067.140000008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81-4D26-9BCA-2AE8C1C6107C}"/>
            </c:ext>
          </c:extLst>
        </c:ser>
        <c:ser>
          <c:idx val="3"/>
          <c:order val="3"/>
          <c:tx>
            <c:strRef>
              <c:f>'2.1TIPOS DE CONTRATOS_TOTAL UPM'!$A$44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'2.1TIPOS DE CONTRATOS_TOTAL UPM'!$B$41:$F$41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'2.1TIPOS DE CONTRATOS_TOTAL UPM'!$B$44:$F$44</c:f>
              <c:numCache>
                <c:formatCode>#,##0.00</c:formatCode>
                <c:ptCount val="5"/>
                <c:pt idx="0">
                  <c:v>3837926.0700000003</c:v>
                </c:pt>
                <c:pt idx="1">
                  <c:v>5728014.1000000024</c:v>
                </c:pt>
                <c:pt idx="2">
                  <c:v>5653635.5300000003</c:v>
                </c:pt>
                <c:pt idx="3">
                  <c:v>6353096.5199999996</c:v>
                </c:pt>
                <c:pt idx="4">
                  <c:v>4493856.3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81-4D26-9BCA-2AE8C1C61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202408"/>
        <c:axId val="477205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'2.1TIPOS DE CONTRATOS_TOTAL UPM'!$A$41</c15:sqref>
                        </c15:formulaRef>
                      </c:ext>
                    </c:extLst>
                    <c:strCache>
                      <c:ptCount val="1"/>
                      <c:pt idx="0">
                        <c:v>Tipo de Contrato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'2.1TIPOS DE CONTRATOS_TOTAL UPM'!$B$41:$F$41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'2.1TIPOS DE CONTRATOS_TOTAL UPM'!$B$41:$F$41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CB81-4D26-9BCA-2AE8C1C6107C}"/>
                  </c:ext>
                </c:extLst>
              </c15:ser>
            </c15:filteredBarSeries>
          </c:ext>
        </c:extLst>
      </c:barChart>
      <c:catAx>
        <c:axId val="47720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5544"/>
        <c:crosses val="autoZero"/>
        <c:auto val="1"/>
        <c:lblAlgn val="ctr"/>
        <c:lblOffset val="100"/>
        <c:noMultiLvlLbl val="0"/>
      </c:catAx>
      <c:valAx>
        <c:axId val="47720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2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1190624</xdr:colOff>
      <xdr:row>9</xdr:row>
      <xdr:rowOff>171450</xdr:rowOff>
    </xdr:from>
    <xdr:to>
      <xdr:col>7</xdr:col>
      <xdr:colOff>142874</xdr:colOff>
      <xdr:row>26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FDB85C-04C1-3850-B3B4-52C1E3969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61912</xdr:colOff>
      <xdr:row>10</xdr:row>
      <xdr:rowOff>100012</xdr:rowOff>
    </xdr:from>
    <xdr:to>
      <xdr:col>15</xdr:col>
      <xdr:colOff>61912</xdr:colOff>
      <xdr:row>24</xdr:row>
      <xdr:rowOff>176212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31034A-657F-6E97-6A2B-5E91F73C5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57150</xdr:rowOff>
    </xdr:from>
    <xdr:to>
      <xdr:col>5</xdr:col>
      <xdr:colOff>409575</xdr:colOff>
      <xdr:row>22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F3EF23-039A-470A-B277-DC5453580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609600</xdr:colOff>
      <xdr:row>6</xdr:row>
      <xdr:rowOff>146050</xdr:rowOff>
    </xdr:from>
    <xdr:to>
      <xdr:col>12</xdr:col>
      <xdr:colOff>25400</xdr:colOff>
      <xdr:row>22</xdr:row>
      <xdr:rowOff>139700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AFD2D8A-4ADC-4B32-B258-AF26BDA49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652462</xdr:colOff>
      <xdr:row>38</xdr:row>
      <xdr:rowOff>90487</xdr:rowOff>
    </xdr:from>
    <xdr:to>
      <xdr:col>17</xdr:col>
      <xdr:colOff>242887</xdr:colOff>
      <xdr:row>52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9A675E-33D3-4A2F-BAE4-449F26CAB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7"/>
  <sheetViews>
    <sheetView tabSelected="1" workbookViewId="0">
      <selection activeCell="H20" sqref="H20"/>
    </sheetView>
  </sheetViews>
  <sheetFormatPr baseColWidth="10" defaultRowHeight="15" x14ac:dyDescent="0.25"/>
  <cols>
    <col min="2" max="2" width="19.85546875" customWidth="1"/>
    <col min="3" max="3" width="11.7109375" bestFit="1" customWidth="1"/>
    <col min="4" max="4" width="14.140625" bestFit="1" customWidth="1"/>
    <col min="5" max="5" width="13.140625" bestFit="1" customWidth="1"/>
    <col min="9" max="9" width="15.28515625" customWidth="1"/>
    <col min="12" max="12" width="13.5703125" customWidth="1"/>
    <col min="14" max="14" width="10.7109375" customWidth="1"/>
    <col min="15" max="15" width="14.140625" bestFit="1" customWidth="1"/>
    <col min="16" max="16" width="12.7109375" bestFit="1" customWidth="1"/>
    <col min="17" max="18" width="14.140625" bestFit="1" customWidth="1"/>
  </cols>
  <sheetData>
    <row r="1" spans="2:18" x14ac:dyDescent="0.25">
      <c r="G1" s="115" t="s">
        <v>75</v>
      </c>
      <c r="H1" s="115"/>
    </row>
    <row r="2" spans="2:18" ht="15.75" thickBot="1" x14ac:dyDescent="0.3"/>
    <row r="3" spans="2:18" ht="23.25" customHeight="1" thickBot="1" x14ac:dyDescent="0.3">
      <c r="B3" s="118" t="s">
        <v>0</v>
      </c>
      <c r="C3" s="116" t="s">
        <v>1</v>
      </c>
      <c r="D3" s="117"/>
      <c r="E3" s="120" t="s">
        <v>2</v>
      </c>
      <c r="F3" s="116" t="s">
        <v>3</v>
      </c>
      <c r="G3" s="117"/>
      <c r="H3" s="116" t="s">
        <v>4</v>
      </c>
      <c r="I3" s="117"/>
      <c r="J3" s="122" t="s">
        <v>5</v>
      </c>
      <c r="K3" s="116" t="s">
        <v>6</v>
      </c>
      <c r="L3" s="117"/>
      <c r="M3" s="116" t="s">
        <v>7</v>
      </c>
      <c r="N3" s="117"/>
      <c r="O3" s="1" t="s">
        <v>8</v>
      </c>
    </row>
    <row r="4" spans="2:18" ht="23.25" thickBot="1" x14ac:dyDescent="0.3">
      <c r="B4" s="119"/>
      <c r="C4" s="2" t="s">
        <v>9</v>
      </c>
      <c r="D4" s="2" t="s">
        <v>10</v>
      </c>
      <c r="E4" s="121"/>
      <c r="F4" s="18" t="s">
        <v>10</v>
      </c>
      <c r="G4" s="2" t="s">
        <v>9</v>
      </c>
      <c r="H4" s="2" t="s">
        <v>11</v>
      </c>
      <c r="I4" s="2" t="s">
        <v>12</v>
      </c>
      <c r="J4" s="123"/>
      <c r="K4" s="2" t="s">
        <v>13</v>
      </c>
      <c r="L4" s="4" t="s">
        <v>14</v>
      </c>
      <c r="M4" s="2" t="s">
        <v>15</v>
      </c>
      <c r="N4" s="2" t="s">
        <v>16</v>
      </c>
      <c r="O4" s="3"/>
    </row>
    <row r="5" spans="2:18" ht="15.75" thickBot="1" x14ac:dyDescent="0.3">
      <c r="B5" s="5" t="s">
        <v>17</v>
      </c>
      <c r="C5" s="10">
        <v>0</v>
      </c>
      <c r="D5" s="10">
        <v>0</v>
      </c>
      <c r="E5" s="10">
        <v>476013.91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4017842.3900000006</v>
      </c>
      <c r="M5" s="11"/>
      <c r="N5" s="12"/>
      <c r="O5" s="13">
        <f t="shared" ref="O5:O13" si="0">SUM(C5:N5)</f>
        <v>4493856.3000000007</v>
      </c>
      <c r="P5" s="6"/>
    </row>
    <row r="6" spans="2:18" ht="15.75" thickBot="1" x14ac:dyDescent="0.3">
      <c r="B6" s="5" t="s">
        <v>18</v>
      </c>
      <c r="C6" s="14">
        <v>331139.55</v>
      </c>
      <c r="D6" s="11">
        <v>9267276.4900000002</v>
      </c>
      <c r="E6" s="11">
        <v>997686.17</v>
      </c>
      <c r="F6" s="10">
        <v>0</v>
      </c>
      <c r="G6" s="10">
        <v>0</v>
      </c>
      <c r="H6" s="10">
        <v>0</v>
      </c>
      <c r="I6" s="11">
        <v>2763296.73</v>
      </c>
      <c r="J6" s="10">
        <v>0</v>
      </c>
      <c r="K6" s="10">
        <v>5556268.1240000185</v>
      </c>
      <c r="L6" s="10">
        <v>4152437.33</v>
      </c>
      <c r="M6" s="10">
        <f>497174.05</f>
        <v>497174.05</v>
      </c>
      <c r="N6" s="12"/>
      <c r="O6" s="13">
        <f t="shared" si="0"/>
        <v>23565278.444000017</v>
      </c>
      <c r="P6" s="6"/>
      <c r="Q6" s="19"/>
      <c r="R6" s="19"/>
    </row>
    <row r="7" spans="2:18" ht="15.75" thickBot="1" x14ac:dyDescent="0.3">
      <c r="B7" s="45" t="s">
        <v>19</v>
      </c>
      <c r="C7" s="10">
        <v>0</v>
      </c>
      <c r="D7" s="46">
        <v>19106468.219999999</v>
      </c>
      <c r="E7" s="46">
        <v>463631.95999999996</v>
      </c>
      <c r="F7" s="47">
        <v>0</v>
      </c>
      <c r="G7" s="47">
        <v>0</v>
      </c>
      <c r="H7" s="47">
        <v>0</v>
      </c>
      <c r="I7" s="46">
        <v>1424959.5999999999</v>
      </c>
      <c r="J7" s="47">
        <v>0</v>
      </c>
      <c r="K7" s="47">
        <v>145657.20000000001</v>
      </c>
      <c r="L7" s="47">
        <v>2836833.4699999993</v>
      </c>
      <c r="M7" s="46"/>
      <c r="N7" s="48">
        <f>132516.69</f>
        <v>132516.69</v>
      </c>
      <c r="O7" s="49">
        <f t="shared" si="0"/>
        <v>24110067.140000001</v>
      </c>
      <c r="P7" s="6"/>
      <c r="Q7" s="19"/>
    </row>
    <row r="8" spans="2:18" ht="15.75" thickBot="1" x14ac:dyDescent="0.3">
      <c r="B8" s="5" t="s">
        <v>20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/>
      <c r="N8" s="12"/>
      <c r="O8" s="13">
        <f t="shared" si="0"/>
        <v>0</v>
      </c>
      <c r="P8" s="6"/>
    </row>
    <row r="9" spans="2:18" ht="34.5" thickBot="1" x14ac:dyDescent="0.3">
      <c r="B9" s="7" t="s">
        <v>21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1"/>
      <c r="N9" s="12"/>
      <c r="O9" s="13">
        <f t="shared" si="0"/>
        <v>0</v>
      </c>
      <c r="P9" s="6"/>
    </row>
    <row r="10" spans="2:18" ht="15.75" thickBot="1" x14ac:dyDescent="0.3">
      <c r="B10" s="5" t="s">
        <v>18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/>
      <c r="N10" s="12"/>
      <c r="O10" s="13">
        <f t="shared" si="0"/>
        <v>0</v>
      </c>
      <c r="P10" s="6"/>
    </row>
    <row r="11" spans="2:18" ht="23.25" thickBot="1" x14ac:dyDescent="0.3">
      <c r="B11" s="7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/>
      <c r="N11" s="12"/>
      <c r="O11" s="13">
        <f t="shared" si="0"/>
        <v>0</v>
      </c>
      <c r="P11" s="6"/>
    </row>
    <row r="12" spans="2:18" ht="57" thickBot="1" x14ac:dyDescent="0.3">
      <c r="B12" s="7" t="s">
        <v>23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1"/>
      <c r="N12" s="12"/>
      <c r="O12" s="13">
        <f t="shared" si="0"/>
        <v>0</v>
      </c>
      <c r="P12" s="6"/>
    </row>
    <row r="13" spans="2:18" ht="34.5" thickBot="1" x14ac:dyDescent="0.3">
      <c r="B13" s="8" t="s">
        <v>24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5"/>
      <c r="N13" s="16"/>
      <c r="O13" s="13">
        <f t="shared" si="0"/>
        <v>0</v>
      </c>
      <c r="P13" s="6"/>
    </row>
    <row r="14" spans="2:18" ht="15.75" thickBot="1" x14ac:dyDescent="0.3">
      <c r="B14" s="9" t="s">
        <v>8</v>
      </c>
      <c r="C14" s="17">
        <f t="shared" ref="C14:O14" si="1">SUM(C5:C13)</f>
        <v>331139.55</v>
      </c>
      <c r="D14" s="17">
        <f t="shared" si="1"/>
        <v>28373744.710000001</v>
      </c>
      <c r="E14" s="17">
        <f t="shared" si="1"/>
        <v>1937332.04</v>
      </c>
      <c r="F14" s="17">
        <f t="shared" si="1"/>
        <v>0</v>
      </c>
      <c r="G14" s="17">
        <f t="shared" si="1"/>
        <v>0</v>
      </c>
      <c r="H14" s="17">
        <f t="shared" si="1"/>
        <v>0</v>
      </c>
      <c r="I14" s="17">
        <f t="shared" si="1"/>
        <v>4188256.33</v>
      </c>
      <c r="J14" s="17">
        <f t="shared" si="1"/>
        <v>0</v>
      </c>
      <c r="K14" s="17">
        <f t="shared" si="1"/>
        <v>5701925.3240000186</v>
      </c>
      <c r="L14" s="17">
        <f t="shared" si="1"/>
        <v>11007113.189999999</v>
      </c>
      <c r="M14" s="17">
        <f t="shared" si="1"/>
        <v>497174.05</v>
      </c>
      <c r="N14" s="17">
        <f t="shared" si="1"/>
        <v>132516.69</v>
      </c>
      <c r="O14" s="17">
        <f t="shared" si="1"/>
        <v>52169201.884000018</v>
      </c>
      <c r="P14" s="6"/>
      <c r="Q14" s="19"/>
    </row>
    <row r="15" spans="2:18" x14ac:dyDescent="0.25">
      <c r="Q15" s="6"/>
      <c r="R15" s="6"/>
    </row>
    <row r="16" spans="2:18" x14ac:dyDescent="0.25">
      <c r="O16" s="19"/>
    </row>
    <row r="17" spans="15:15" x14ac:dyDescent="0.25">
      <c r="O17" s="19"/>
    </row>
  </sheetData>
  <mergeCells count="9">
    <mergeCell ref="G1:H1"/>
    <mergeCell ref="M3:N3"/>
    <mergeCell ref="K3:L3"/>
    <mergeCell ref="B3:B4"/>
    <mergeCell ref="C3:D3"/>
    <mergeCell ref="F3:G3"/>
    <mergeCell ref="H3:I3"/>
    <mergeCell ref="E3:E4"/>
    <mergeCell ref="J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971B-2123-46D6-BC43-F0DA1135948E}">
  <dimension ref="A1:F8"/>
  <sheetViews>
    <sheetView workbookViewId="0"/>
  </sheetViews>
  <sheetFormatPr baseColWidth="10" defaultRowHeight="15" x14ac:dyDescent="0.25"/>
  <cols>
    <col min="1" max="1" width="18.28515625" bestFit="1" customWidth="1"/>
    <col min="2" max="2" width="24.85546875" customWidth="1"/>
    <col min="3" max="3" width="21.85546875" bestFit="1" customWidth="1"/>
    <col min="4" max="4" width="19.42578125" bestFit="1" customWidth="1"/>
    <col min="5" max="5" width="23.7109375" bestFit="1" customWidth="1"/>
    <col min="6" max="6" width="15" customWidth="1"/>
  </cols>
  <sheetData>
    <row r="1" spans="1:6" x14ac:dyDescent="0.25">
      <c r="A1" t="s">
        <v>76</v>
      </c>
    </row>
    <row r="2" spans="1:6" s="24" customFormat="1" ht="30" x14ac:dyDescent="0.25">
      <c r="A2" s="38" t="s">
        <v>25</v>
      </c>
      <c r="B2" s="39" t="s">
        <v>42</v>
      </c>
      <c r="C2" s="38" t="s">
        <v>26</v>
      </c>
      <c r="D2" s="38" t="s">
        <v>27</v>
      </c>
      <c r="E2" s="38" t="s">
        <v>28</v>
      </c>
    </row>
    <row r="3" spans="1:6" x14ac:dyDescent="0.25">
      <c r="A3" s="25" t="s">
        <v>30</v>
      </c>
      <c r="B3" s="26">
        <v>476013.91000000003</v>
      </c>
      <c r="C3" s="108">
        <f>B3*$C$6/$B$6</f>
        <v>1.3556265482698405E-2</v>
      </c>
      <c r="D3" s="109">
        <v>6</v>
      </c>
      <c r="E3" s="108">
        <f t="shared" ref="E3:E4" si="0">D3*$E$6/$D$6</f>
        <v>2.3166023166023165E-2</v>
      </c>
      <c r="F3" s="110"/>
    </row>
    <row r="4" spans="1:6" x14ac:dyDescent="0.25">
      <c r="A4" s="25" t="s">
        <v>29</v>
      </c>
      <c r="B4" s="26">
        <v>21087633.82</v>
      </c>
      <c r="C4" s="108">
        <f t="shared" ref="C4:C5" si="1">B4*$C$6/$B$6</f>
        <v>0.60054875805173313</v>
      </c>
      <c r="D4" s="109">
        <v>140</v>
      </c>
      <c r="E4" s="108">
        <f t="shared" si="0"/>
        <v>0.54054054054054057</v>
      </c>
      <c r="F4" s="111"/>
    </row>
    <row r="5" spans="1:6" x14ac:dyDescent="0.25">
      <c r="A5" s="40" t="s">
        <v>46</v>
      </c>
      <c r="B5" s="41">
        <v>13550293.540000001</v>
      </c>
      <c r="C5" s="52">
        <f t="shared" si="1"/>
        <v>0.38589497646556836</v>
      </c>
      <c r="D5" s="42">
        <v>113</v>
      </c>
      <c r="E5" s="52">
        <f>D5*$E$6/$D$6</f>
        <v>0.43629343629343631</v>
      </c>
    </row>
    <row r="6" spans="1:6" x14ac:dyDescent="0.25">
      <c r="A6" s="20" t="s">
        <v>31</v>
      </c>
      <c r="B6" s="21">
        <f>SUM(B3:B5)</f>
        <v>35113941.270000003</v>
      </c>
      <c r="C6" s="22">
        <v>1</v>
      </c>
      <c r="D6" s="23">
        <f>SUM(D3:D5)</f>
        <v>259</v>
      </c>
      <c r="E6" s="22">
        <v>1</v>
      </c>
    </row>
    <row r="8" spans="1:6" x14ac:dyDescent="0.25">
      <c r="D8" s="35"/>
      <c r="E8" s="3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548B-BD3D-4016-8DBD-732E6E99822D}">
  <dimension ref="A2:G14"/>
  <sheetViews>
    <sheetView workbookViewId="0"/>
  </sheetViews>
  <sheetFormatPr baseColWidth="10" defaultRowHeight="15" x14ac:dyDescent="0.25"/>
  <cols>
    <col min="1" max="1" width="24" bestFit="1" customWidth="1"/>
    <col min="2" max="3" width="14.140625" bestFit="1" customWidth="1"/>
    <col min="4" max="4" width="11.5703125" bestFit="1" customWidth="1"/>
    <col min="5" max="5" width="15.5703125" customWidth="1"/>
    <col min="6" max="7" width="14.140625" bestFit="1" customWidth="1"/>
  </cols>
  <sheetData>
    <row r="2" spans="1:7" s="24" customFormat="1" x14ac:dyDescent="0.25">
      <c r="A2" s="27" t="s">
        <v>32</v>
      </c>
      <c r="B2" s="27" t="s">
        <v>33</v>
      </c>
      <c r="C2" s="27" t="s">
        <v>34</v>
      </c>
      <c r="D2" s="27" t="s">
        <v>35</v>
      </c>
      <c r="E2" s="27" t="s">
        <v>31</v>
      </c>
    </row>
    <row r="3" spans="1:7" x14ac:dyDescent="0.25">
      <c r="A3" s="25" t="s">
        <v>36</v>
      </c>
      <c r="B3" s="19">
        <f>B14-C3</f>
        <v>35025296</v>
      </c>
      <c r="C3" s="26">
        <v>88645.27</v>
      </c>
      <c r="D3" s="26"/>
      <c r="E3" s="26">
        <f>SUM(B3:C3)</f>
        <v>35113941.270000003</v>
      </c>
      <c r="F3" s="21"/>
    </row>
    <row r="4" spans="1:7" x14ac:dyDescent="0.25">
      <c r="A4" s="25" t="s">
        <v>37</v>
      </c>
      <c r="B4" s="25">
        <v>258</v>
      </c>
      <c r="C4" s="25">
        <v>1</v>
      </c>
      <c r="D4" s="25"/>
      <c r="E4" s="25">
        <f>SUM(B4:D4)</f>
        <v>259</v>
      </c>
    </row>
    <row r="5" spans="1:7" x14ac:dyDescent="0.25">
      <c r="A5" s="25" t="s">
        <v>38</v>
      </c>
      <c r="B5" s="53">
        <v>0.99</v>
      </c>
      <c r="C5" s="53">
        <v>0.01</v>
      </c>
      <c r="D5" s="53">
        <f>D4*$E$5/$E$4</f>
        <v>0</v>
      </c>
      <c r="E5" s="53">
        <v>1</v>
      </c>
      <c r="G5" s="19"/>
    </row>
    <row r="6" spans="1:7" x14ac:dyDescent="0.25">
      <c r="G6" s="19"/>
    </row>
    <row r="7" spans="1:7" x14ac:dyDescent="0.25">
      <c r="E7" s="19"/>
    </row>
    <row r="8" spans="1:7" x14ac:dyDescent="0.25">
      <c r="B8" s="19"/>
      <c r="D8" s="19"/>
    </row>
    <row r="9" spans="1:7" x14ac:dyDescent="0.25">
      <c r="B9" s="19"/>
      <c r="C9" s="19"/>
    </row>
    <row r="10" spans="1:7" x14ac:dyDescent="0.25">
      <c r="B10" s="50"/>
      <c r="C10" s="19"/>
      <c r="G10" s="6"/>
    </row>
    <row r="11" spans="1:7" x14ac:dyDescent="0.25">
      <c r="G11" s="19"/>
    </row>
    <row r="13" spans="1:7" ht="15.75" thickBot="1" x14ac:dyDescent="0.3"/>
    <row r="14" spans="1:7" ht="15.75" thickBot="1" x14ac:dyDescent="0.3">
      <c r="B14" s="51">
        <v>35113941.270000003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E1D7-8B87-43B8-BE16-AF4A429C4DC5}">
  <dimension ref="A1:E7"/>
  <sheetViews>
    <sheetView workbookViewId="0">
      <selection activeCell="C33" sqref="C33"/>
    </sheetView>
  </sheetViews>
  <sheetFormatPr baseColWidth="10" defaultRowHeight="15" x14ac:dyDescent="0.25"/>
  <cols>
    <col min="1" max="1" width="33.42578125" bestFit="1" customWidth="1"/>
    <col min="2" max="2" width="20.5703125" customWidth="1"/>
    <col min="3" max="3" width="19.5703125" customWidth="1"/>
    <col min="4" max="4" width="13.140625" bestFit="1" customWidth="1"/>
  </cols>
  <sheetData>
    <row r="1" spans="1:5" ht="30" x14ac:dyDescent="0.25">
      <c r="A1" s="29" t="s">
        <v>39</v>
      </c>
      <c r="B1" s="29" t="s">
        <v>40</v>
      </c>
      <c r="C1" s="29" t="s">
        <v>34</v>
      </c>
      <c r="D1" s="30" t="s">
        <v>31</v>
      </c>
    </row>
    <row r="2" spans="1:5" x14ac:dyDescent="0.25">
      <c r="A2" s="28" t="s">
        <v>36</v>
      </c>
      <c r="B2" s="112">
        <v>387368.64</v>
      </c>
      <c r="C2" s="112">
        <v>88645.27</v>
      </c>
      <c r="D2" s="113">
        <f>SUM(B2:C2)</f>
        <v>476013.91000000003</v>
      </c>
      <c r="E2" s="114"/>
    </row>
    <row r="3" spans="1:5" x14ac:dyDescent="0.25">
      <c r="A3" s="28" t="s">
        <v>37</v>
      </c>
      <c r="B3" s="28">
        <v>5</v>
      </c>
      <c r="C3" s="28">
        <v>1</v>
      </c>
      <c r="D3" s="28">
        <v>6</v>
      </c>
    </row>
    <row r="4" spans="1:5" x14ac:dyDescent="0.25">
      <c r="A4" s="28" t="s">
        <v>38</v>
      </c>
      <c r="B4" s="34">
        <v>0.99</v>
      </c>
      <c r="C4" s="34">
        <v>0.01</v>
      </c>
      <c r="D4" s="33">
        <v>1</v>
      </c>
    </row>
    <row r="7" spans="1:5" x14ac:dyDescent="0.25">
      <c r="B7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776D-CB1A-42CC-918C-DE91C062CDFA}">
  <dimension ref="A1:H10"/>
  <sheetViews>
    <sheetView workbookViewId="0">
      <selection activeCell="C7" sqref="C7:E11"/>
    </sheetView>
  </sheetViews>
  <sheetFormatPr baseColWidth="10" defaultRowHeight="15" x14ac:dyDescent="0.25"/>
  <cols>
    <col min="1" max="1" width="24" bestFit="1" customWidth="1"/>
    <col min="2" max="3" width="12.85546875" customWidth="1"/>
    <col min="4" max="4" width="15.5703125" customWidth="1"/>
    <col min="5" max="6" width="17.140625" customWidth="1"/>
    <col min="7" max="7" width="14.28515625" customWidth="1"/>
    <col min="8" max="8" width="12.7109375" bestFit="1" customWidth="1"/>
  </cols>
  <sheetData>
    <row r="1" spans="1:8" ht="45" x14ac:dyDescent="0.25">
      <c r="A1" s="29" t="s">
        <v>39</v>
      </c>
      <c r="B1" s="29" t="s">
        <v>43</v>
      </c>
      <c r="C1" s="29" t="s">
        <v>44</v>
      </c>
      <c r="D1" s="29" t="s">
        <v>40</v>
      </c>
      <c r="E1" s="29" t="s">
        <v>41</v>
      </c>
      <c r="F1" s="29" t="s">
        <v>45</v>
      </c>
      <c r="G1" s="30" t="s">
        <v>31</v>
      </c>
    </row>
    <row r="2" spans="1:8" x14ac:dyDescent="0.25">
      <c r="A2" s="28" t="s">
        <v>36</v>
      </c>
      <c r="B2" s="31">
        <v>331139.55</v>
      </c>
      <c r="C2" s="31">
        <v>9267276.4900000002</v>
      </c>
      <c r="D2" s="31">
        <v>997686.16999999993</v>
      </c>
      <c r="E2" s="31">
        <v>2763296.73</v>
      </c>
      <c r="F2" s="31">
        <v>190894.6</v>
      </c>
      <c r="G2" s="31">
        <f>SUM(B2:F2)</f>
        <v>13550293.540000001</v>
      </c>
      <c r="H2" s="6"/>
    </row>
    <row r="3" spans="1:8" x14ac:dyDescent="0.25">
      <c r="A3" s="28" t="s">
        <v>37</v>
      </c>
      <c r="B3" s="28">
        <v>7</v>
      </c>
      <c r="C3" s="28">
        <v>52</v>
      </c>
      <c r="D3" s="44">
        <v>34</v>
      </c>
      <c r="E3" s="28">
        <v>18</v>
      </c>
      <c r="F3" s="28">
        <v>2</v>
      </c>
      <c r="G3" s="28">
        <f>SUM(B3:F3)</f>
        <v>113</v>
      </c>
    </row>
    <row r="4" spans="1:8" x14ac:dyDescent="0.25">
      <c r="A4" s="28" t="s">
        <v>38</v>
      </c>
      <c r="B4" s="34">
        <f t="shared" ref="B4:D4" si="0">B2*$G$4/$G$2</f>
        <v>2.443781376561972E-2</v>
      </c>
      <c r="C4" s="34">
        <f t="shared" si="0"/>
        <v>0.68391702826535217</v>
      </c>
      <c r="D4" s="34">
        <f t="shared" si="0"/>
        <v>7.3628380599642704E-2</v>
      </c>
      <c r="E4" s="34">
        <f>E2*$G$4/$G$2</f>
        <v>0.20392892019961362</v>
      </c>
      <c r="F4" s="34">
        <f>F2*$G$4/$G$2</f>
        <v>1.4087857169771689E-2</v>
      </c>
      <c r="G4" s="34">
        <v>1</v>
      </c>
    </row>
    <row r="7" spans="1:8" x14ac:dyDescent="0.25">
      <c r="G7" s="37"/>
    </row>
    <row r="8" spans="1:8" x14ac:dyDescent="0.25">
      <c r="D8" s="6"/>
    </row>
    <row r="9" spans="1:8" x14ac:dyDescent="0.25">
      <c r="D9" s="6"/>
    </row>
    <row r="10" spans="1:8" x14ac:dyDescent="0.25">
      <c r="D10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1155-AB68-482E-959B-035229E93988}">
  <dimension ref="A1:F14"/>
  <sheetViews>
    <sheetView workbookViewId="0">
      <selection activeCell="B6" sqref="B6:E14"/>
    </sheetView>
  </sheetViews>
  <sheetFormatPr baseColWidth="10" defaultRowHeight="15" x14ac:dyDescent="0.25"/>
  <cols>
    <col min="1" max="1" width="24" bestFit="1" customWidth="1"/>
    <col min="2" max="2" width="14.140625" bestFit="1" customWidth="1"/>
    <col min="3" max="3" width="14.5703125" customWidth="1"/>
    <col min="4" max="4" width="13.140625" bestFit="1" customWidth="1"/>
    <col min="5" max="5" width="13.140625" customWidth="1"/>
    <col min="6" max="6" width="14.140625" bestFit="1" customWidth="1"/>
  </cols>
  <sheetData>
    <row r="1" spans="1:6" ht="45" x14ac:dyDescent="0.25">
      <c r="A1" s="29" t="s">
        <v>39</v>
      </c>
      <c r="B1" s="29" t="s">
        <v>44</v>
      </c>
      <c r="C1" s="29" t="s">
        <v>40</v>
      </c>
      <c r="D1" s="29" t="s">
        <v>41</v>
      </c>
      <c r="E1" s="29" t="s">
        <v>45</v>
      </c>
      <c r="F1" s="30" t="s">
        <v>31</v>
      </c>
    </row>
    <row r="2" spans="1:6" x14ac:dyDescent="0.25">
      <c r="A2" s="28" t="s">
        <v>36</v>
      </c>
      <c r="B2" s="31">
        <v>19106468.219999999</v>
      </c>
      <c r="C2" s="31">
        <v>463631.95999999996</v>
      </c>
      <c r="D2" s="31">
        <v>1424959.5999999999</v>
      </c>
      <c r="E2" s="31">
        <v>92574.04</v>
      </c>
      <c r="F2" s="31">
        <f>SUM(B2:E2)</f>
        <v>21087633.82</v>
      </c>
    </row>
    <row r="3" spans="1:6" x14ac:dyDescent="0.25">
      <c r="A3" s="28" t="s">
        <v>37</v>
      </c>
      <c r="B3" s="28">
        <v>66</v>
      </c>
      <c r="C3" s="28">
        <v>32</v>
      </c>
      <c r="D3" s="28">
        <v>37</v>
      </c>
      <c r="E3" s="28">
        <v>5</v>
      </c>
      <c r="F3" s="28">
        <f>SUM(B3:E3)</f>
        <v>140</v>
      </c>
    </row>
    <row r="4" spans="1:6" x14ac:dyDescent="0.25">
      <c r="A4" s="28" t="s">
        <v>38</v>
      </c>
      <c r="B4" s="34">
        <f t="shared" ref="B4:E4" si="0">$F$4*B3/$F$3</f>
        <v>0.47142857142857142</v>
      </c>
      <c r="C4" s="34">
        <f t="shared" si="0"/>
        <v>0.22857142857142856</v>
      </c>
      <c r="D4" s="34">
        <f t="shared" si="0"/>
        <v>0.26428571428571429</v>
      </c>
      <c r="E4" s="34">
        <f t="shared" si="0"/>
        <v>3.5714285714285712E-2</v>
      </c>
      <c r="F4" s="32">
        <v>1</v>
      </c>
    </row>
    <row r="5" spans="1:6" x14ac:dyDescent="0.25">
      <c r="F5" s="36"/>
    </row>
    <row r="6" spans="1:6" x14ac:dyDescent="0.25">
      <c r="B6" s="129"/>
      <c r="C6" s="129"/>
      <c r="D6" s="129"/>
      <c r="E6" s="129"/>
    </row>
    <row r="7" spans="1:6" x14ac:dyDescent="0.25">
      <c r="B7" s="129"/>
      <c r="C7" s="129"/>
      <c r="D7" s="129"/>
      <c r="E7" s="130"/>
    </row>
    <row r="8" spans="1:6" x14ac:dyDescent="0.25">
      <c r="B8" s="129"/>
      <c r="C8" s="129"/>
      <c r="D8" s="129"/>
      <c r="E8" s="129"/>
    </row>
    <row r="9" spans="1:6" x14ac:dyDescent="0.25">
      <c r="B9" s="129"/>
      <c r="C9" s="129"/>
      <c r="D9" s="129"/>
      <c r="E9" s="129"/>
    </row>
    <row r="10" spans="1:6" x14ac:dyDescent="0.25">
      <c r="B10" s="129"/>
      <c r="C10" s="129"/>
      <c r="D10" s="129"/>
      <c r="E10" s="129"/>
    </row>
    <row r="11" spans="1:6" x14ac:dyDescent="0.25">
      <c r="B11" s="129"/>
      <c r="C11" s="129"/>
      <c r="D11" s="129"/>
      <c r="E11" s="129"/>
    </row>
    <row r="12" spans="1:6" x14ac:dyDescent="0.25">
      <c r="B12" s="129"/>
      <c r="C12" s="129"/>
      <c r="D12" s="129"/>
      <c r="E12" s="129"/>
    </row>
    <row r="13" spans="1:6" x14ac:dyDescent="0.25">
      <c r="B13" s="129"/>
      <c r="C13" s="129"/>
      <c r="D13" s="129"/>
      <c r="E13" s="129"/>
    </row>
    <row r="14" spans="1:6" x14ac:dyDescent="0.25">
      <c r="B14" s="129"/>
      <c r="C14" s="129"/>
      <c r="D14" s="129"/>
      <c r="E14" s="1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021B-D221-4090-A444-FC8FC37448EE}">
  <dimension ref="B1:D7"/>
  <sheetViews>
    <sheetView workbookViewId="0">
      <selection activeCell="B12" sqref="B12"/>
    </sheetView>
  </sheetViews>
  <sheetFormatPr baseColWidth="10" defaultRowHeight="15" x14ac:dyDescent="0.25"/>
  <cols>
    <col min="2" max="2" width="46.5703125" bestFit="1" customWidth="1"/>
    <col min="3" max="3" width="16.28515625" bestFit="1" customWidth="1"/>
    <col min="4" max="4" width="16.7109375" customWidth="1"/>
  </cols>
  <sheetData>
    <row r="1" spans="2:4" ht="15.75" thickBot="1" x14ac:dyDescent="0.3"/>
    <row r="2" spans="2:4" ht="45.75" thickBot="1" x14ac:dyDescent="0.3">
      <c r="B2" s="54" t="s">
        <v>47</v>
      </c>
      <c r="C2" s="55" t="s">
        <v>48</v>
      </c>
      <c r="D2" s="56" t="s">
        <v>49</v>
      </c>
    </row>
    <row r="3" spans="2:4" ht="15.75" thickBot="1" x14ac:dyDescent="0.3">
      <c r="B3" s="57" t="s">
        <v>74</v>
      </c>
      <c r="C3" s="58">
        <v>35113941.270000003</v>
      </c>
      <c r="D3" s="59">
        <v>259</v>
      </c>
    </row>
    <row r="4" spans="2:4" ht="15.75" thickBot="1" x14ac:dyDescent="0.3">
      <c r="B4" s="57" t="s">
        <v>51</v>
      </c>
      <c r="C4" s="60">
        <v>5701925.3240000233</v>
      </c>
      <c r="D4" s="61">
        <v>5243</v>
      </c>
    </row>
    <row r="5" spans="2:4" ht="15.75" thickBot="1" x14ac:dyDescent="0.3">
      <c r="B5" s="57" t="s">
        <v>52</v>
      </c>
      <c r="C5" s="60">
        <v>11007113.189999996</v>
      </c>
      <c r="D5" s="61">
        <v>977</v>
      </c>
    </row>
    <row r="6" spans="2:4" ht="15.75" thickBot="1" x14ac:dyDescent="0.3">
      <c r="B6" s="57" t="s">
        <v>53</v>
      </c>
      <c r="C6" s="62">
        <v>346222.1</v>
      </c>
      <c r="D6" s="61">
        <v>34</v>
      </c>
    </row>
    <row r="7" spans="2:4" ht="15.75" thickBot="1" x14ac:dyDescent="0.3">
      <c r="B7" s="63" t="s">
        <v>54</v>
      </c>
      <c r="C7" s="64">
        <f>SUM(C3:C6)</f>
        <v>52169201.884000026</v>
      </c>
      <c r="D7" s="65">
        <f>SUM(D3:D6)</f>
        <v>6513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8DBD-6943-4DB8-8504-F873145348F3}">
  <dimension ref="A1:P104"/>
  <sheetViews>
    <sheetView zoomScaleNormal="100" workbookViewId="0">
      <selection activeCell="I33" sqref="I33"/>
    </sheetView>
  </sheetViews>
  <sheetFormatPr baseColWidth="10" defaultRowHeight="15" x14ac:dyDescent="0.25"/>
  <cols>
    <col min="1" max="1" width="15.28515625" customWidth="1"/>
    <col min="2" max="2" width="16.28515625" bestFit="1" customWidth="1"/>
    <col min="3" max="4" width="12.7109375" bestFit="1" customWidth="1"/>
    <col min="5" max="5" width="16" customWidth="1"/>
    <col min="6" max="6" width="13.7109375" customWidth="1"/>
    <col min="9" max="10" width="12.7109375" bestFit="1" customWidth="1"/>
    <col min="12" max="12" width="16.28515625" bestFit="1" customWidth="1"/>
    <col min="14" max="14" width="12.7109375" bestFit="1" customWidth="1"/>
    <col min="15" max="15" width="11.5703125" bestFit="1" customWidth="1"/>
    <col min="16" max="16" width="12.7109375" bestFit="1" customWidth="1"/>
    <col min="20" max="20" width="12.7109375" bestFit="1" customWidth="1"/>
  </cols>
  <sheetData>
    <row r="1" spans="1:16" ht="30" x14ac:dyDescent="0.25">
      <c r="A1" s="66" t="s">
        <v>55</v>
      </c>
      <c r="B1" s="66" t="s">
        <v>48</v>
      </c>
      <c r="C1" s="67" t="s">
        <v>56</v>
      </c>
      <c r="D1" s="66" t="s">
        <v>57</v>
      </c>
      <c r="E1" s="67" t="s">
        <v>56</v>
      </c>
    </row>
    <row r="2" spans="1:16" ht="15.75" x14ac:dyDescent="0.25">
      <c r="A2" s="68" t="s">
        <v>46</v>
      </c>
      <c r="B2" s="69">
        <v>23565278.443999931</v>
      </c>
      <c r="C2" s="70">
        <f>(B2/$B$5)</f>
        <v>0.45170862487791474</v>
      </c>
      <c r="D2" s="71">
        <v>5721</v>
      </c>
      <c r="E2" s="70">
        <f>(D2/$D$5)</f>
        <v>0.87839705204974661</v>
      </c>
      <c r="I2" s="6"/>
    </row>
    <row r="3" spans="1:16" ht="15.75" x14ac:dyDescent="0.25">
      <c r="A3" s="68" t="s">
        <v>58</v>
      </c>
      <c r="B3" s="69">
        <v>24110067.140000008</v>
      </c>
      <c r="C3" s="70">
        <f t="shared" ref="C3:C4" si="0">(B3/$B$5)</f>
        <v>0.46215135116710421</v>
      </c>
      <c r="D3" s="71">
        <v>538</v>
      </c>
      <c r="E3" s="70">
        <f t="shared" ref="E3:E5" si="1">(D3/$D$5)</f>
        <v>8.2604022723783199E-2</v>
      </c>
      <c r="I3" s="6"/>
      <c r="P3" s="6"/>
    </row>
    <row r="4" spans="1:16" ht="15.75" x14ac:dyDescent="0.25">
      <c r="A4" s="68" t="s">
        <v>30</v>
      </c>
      <c r="B4" s="69">
        <v>4493856.3</v>
      </c>
      <c r="C4" s="70">
        <f t="shared" si="0"/>
        <v>8.6140023954981104E-2</v>
      </c>
      <c r="D4" s="71">
        <v>254</v>
      </c>
      <c r="E4" s="70">
        <f t="shared" si="1"/>
        <v>3.8998925226470138E-2</v>
      </c>
      <c r="I4" s="6"/>
      <c r="P4" s="6"/>
    </row>
    <row r="5" spans="1:16" ht="15.75" x14ac:dyDescent="0.25">
      <c r="A5" s="72" t="s">
        <v>31</v>
      </c>
      <c r="B5" s="73">
        <f>SUM(B2:B4)</f>
        <v>52169201.883999936</v>
      </c>
      <c r="C5" s="74">
        <f>SUM(C2:C4)</f>
        <v>1</v>
      </c>
      <c r="D5" s="75">
        <f>SUM(D2:D4)</f>
        <v>6513</v>
      </c>
      <c r="E5" s="74">
        <f t="shared" si="1"/>
        <v>1</v>
      </c>
      <c r="F5" s="6">
        <f>D5-C34</f>
        <v>0</v>
      </c>
      <c r="G5" s="6">
        <f>F5+16+14+7+2</f>
        <v>39</v>
      </c>
      <c r="I5" s="6"/>
      <c r="P5" s="6"/>
    </row>
    <row r="6" spans="1:16" x14ac:dyDescent="0.25">
      <c r="P6" s="6"/>
    </row>
    <row r="7" spans="1:16" x14ac:dyDescent="0.25">
      <c r="P7" s="6"/>
    </row>
    <row r="8" spans="1:16" x14ac:dyDescent="0.25">
      <c r="P8" s="6"/>
    </row>
    <row r="9" spans="1:16" x14ac:dyDescent="0.25">
      <c r="A9" s="76"/>
    </row>
    <row r="10" spans="1:16" ht="15.75" x14ac:dyDescent="0.25">
      <c r="A10" s="77"/>
    </row>
    <row r="11" spans="1:16" ht="15.75" x14ac:dyDescent="0.25">
      <c r="A11" s="77"/>
    </row>
    <row r="12" spans="1:16" ht="15.75" x14ac:dyDescent="0.25">
      <c r="A12" s="77"/>
    </row>
    <row r="13" spans="1:16" ht="15.75" x14ac:dyDescent="0.25">
      <c r="A13" s="77"/>
    </row>
    <row r="28" spans="1:7" ht="15.75" thickBot="1" x14ac:dyDescent="0.3"/>
    <row r="29" spans="1:7" ht="60.75" thickBot="1" x14ac:dyDescent="0.3">
      <c r="A29" s="54" t="s">
        <v>47</v>
      </c>
      <c r="B29" s="55" t="s">
        <v>48</v>
      </c>
      <c r="C29" s="56" t="s">
        <v>49</v>
      </c>
      <c r="E29" s="78" t="s">
        <v>47</v>
      </c>
      <c r="F29" s="78" t="s">
        <v>48</v>
      </c>
      <c r="G29" s="79" t="s">
        <v>49</v>
      </c>
    </row>
    <row r="30" spans="1:7" ht="15.75" thickBot="1" x14ac:dyDescent="0.3">
      <c r="A30" s="57" t="s">
        <v>50</v>
      </c>
      <c r="B30" s="58">
        <v>35113941.270000003</v>
      </c>
      <c r="C30" s="59">
        <v>259</v>
      </c>
      <c r="E30" s="80" t="s">
        <v>50</v>
      </c>
      <c r="F30" s="81">
        <v>35113941.270000003</v>
      </c>
      <c r="G30" s="82">
        <v>259</v>
      </c>
    </row>
    <row r="31" spans="1:7" ht="15.75" thickBot="1" x14ac:dyDescent="0.3">
      <c r="A31" s="57" t="s">
        <v>51</v>
      </c>
      <c r="B31" s="60">
        <v>5701925.3240000233</v>
      </c>
      <c r="C31" s="61">
        <v>5243</v>
      </c>
      <c r="E31" s="80" t="s">
        <v>51</v>
      </c>
      <c r="F31" s="83">
        <v>5701925.3240000233</v>
      </c>
      <c r="G31" s="84">
        <v>5243</v>
      </c>
    </row>
    <row r="32" spans="1:7" ht="15.75" thickBot="1" x14ac:dyDescent="0.3">
      <c r="A32" s="57" t="s">
        <v>52</v>
      </c>
      <c r="B32" s="60">
        <v>11007113.189999996</v>
      </c>
      <c r="C32" s="61">
        <v>977</v>
      </c>
      <c r="E32" s="80" t="s">
        <v>52</v>
      </c>
      <c r="F32" s="83">
        <v>11007113.189999996</v>
      </c>
      <c r="G32" s="84">
        <v>977</v>
      </c>
    </row>
    <row r="33" spans="1:12" ht="15.75" thickBot="1" x14ac:dyDescent="0.3">
      <c r="A33" s="57" t="s">
        <v>53</v>
      </c>
      <c r="B33" s="62">
        <v>346222.1</v>
      </c>
      <c r="C33" s="61">
        <v>34</v>
      </c>
      <c r="E33" s="80" t="s">
        <v>53</v>
      </c>
      <c r="F33" s="85">
        <v>346222.1</v>
      </c>
      <c r="G33" s="84">
        <v>34</v>
      </c>
    </row>
    <row r="34" spans="1:12" ht="15.75" thickBot="1" x14ac:dyDescent="0.3">
      <c r="A34" s="63" t="s">
        <v>54</v>
      </c>
      <c r="B34" s="64">
        <f>SUM(B30:B33)</f>
        <v>52169201.884000026</v>
      </c>
      <c r="C34" s="65">
        <f>SUM(C30:C33)</f>
        <v>6513</v>
      </c>
      <c r="E34" s="78" t="s">
        <v>54</v>
      </c>
      <c r="F34" s="86">
        <v>52169201.884000026</v>
      </c>
      <c r="G34" s="87">
        <v>6513</v>
      </c>
    </row>
    <row r="35" spans="1:12" x14ac:dyDescent="0.25">
      <c r="L35" s="6"/>
    </row>
    <row r="36" spans="1:12" x14ac:dyDescent="0.25">
      <c r="L36" s="6"/>
    </row>
    <row r="37" spans="1:12" x14ac:dyDescent="0.25">
      <c r="L37" s="6"/>
    </row>
    <row r="38" spans="1:12" x14ac:dyDescent="0.25">
      <c r="L38" s="6"/>
    </row>
    <row r="40" spans="1:12" x14ac:dyDescent="0.25">
      <c r="A40" t="s">
        <v>59</v>
      </c>
    </row>
    <row r="41" spans="1:12" x14ac:dyDescent="0.25">
      <c r="A41" s="88" t="s">
        <v>55</v>
      </c>
      <c r="B41" s="88">
        <v>2020</v>
      </c>
      <c r="C41" s="88">
        <v>2021</v>
      </c>
      <c r="D41" s="88">
        <v>2022</v>
      </c>
      <c r="E41" s="88">
        <v>2023</v>
      </c>
      <c r="F41" s="88">
        <v>2024</v>
      </c>
      <c r="G41" s="88" t="s">
        <v>60</v>
      </c>
      <c r="H41" s="88" t="s">
        <v>61</v>
      </c>
      <c r="I41" s="88" t="s">
        <v>62</v>
      </c>
      <c r="J41" s="88" t="s">
        <v>73</v>
      </c>
    </row>
    <row r="42" spans="1:12" ht="15.75" x14ac:dyDescent="0.25">
      <c r="A42" s="68" t="s">
        <v>46</v>
      </c>
      <c r="B42" s="69">
        <v>24678071.449999981</v>
      </c>
      <c r="C42" s="69">
        <v>30338135.174000092</v>
      </c>
      <c r="D42" s="69">
        <v>36459005.470000006</v>
      </c>
      <c r="E42" s="69">
        <v>20920257.255399998</v>
      </c>
      <c r="F42" s="69">
        <v>23565278.443999931</v>
      </c>
      <c r="G42" s="70">
        <f t="shared" ref="G42:J45" si="2">(C42-B42)/B42</f>
        <v>0.22935599872412704</v>
      </c>
      <c r="H42" s="70">
        <f t="shared" si="2"/>
        <v>0.20175499452733422</v>
      </c>
      <c r="I42" s="70">
        <f t="shared" si="2"/>
        <v>-0.42619780803911228</v>
      </c>
      <c r="J42" s="70">
        <f t="shared" si="2"/>
        <v>0.12643349249049948</v>
      </c>
    </row>
    <row r="43" spans="1:12" ht="15.75" x14ac:dyDescent="0.25">
      <c r="A43" s="68" t="s">
        <v>58</v>
      </c>
      <c r="B43" s="69">
        <v>13052032.469999999</v>
      </c>
      <c r="C43" s="69">
        <v>11891193.78999999</v>
      </c>
      <c r="D43" s="69">
        <v>28405112.430826444</v>
      </c>
      <c r="E43" s="69">
        <v>11677718.660999998</v>
      </c>
      <c r="F43" s="69">
        <v>24110067.140000008</v>
      </c>
      <c r="G43" s="70">
        <f t="shared" si="2"/>
        <v>-8.89393037190329E-2</v>
      </c>
      <c r="H43" s="70">
        <f t="shared" si="2"/>
        <v>1.3887519564868238</v>
      </c>
      <c r="I43" s="70">
        <f t="shared" si="2"/>
        <v>-0.58888672982942192</v>
      </c>
      <c r="J43" s="70">
        <f t="shared" si="2"/>
        <v>1.0646213391422286</v>
      </c>
    </row>
    <row r="44" spans="1:12" ht="15.75" x14ac:dyDescent="0.25">
      <c r="A44" s="68" t="s">
        <v>30</v>
      </c>
      <c r="B44" s="69">
        <v>3837926.0700000003</v>
      </c>
      <c r="C44" s="69">
        <v>5728014.1000000024</v>
      </c>
      <c r="D44" s="69">
        <v>5653635.5300000003</v>
      </c>
      <c r="E44" s="69">
        <v>6353096.5199999996</v>
      </c>
      <c r="F44" s="69">
        <v>4493856.3</v>
      </c>
      <c r="G44" s="70">
        <f t="shared" si="2"/>
        <v>0.49247640405955029</v>
      </c>
      <c r="H44" s="70">
        <f t="shared" si="2"/>
        <v>-1.2985053580786774E-2</v>
      </c>
      <c r="I44" s="70">
        <f t="shared" si="2"/>
        <v>0.12371879762825802</v>
      </c>
      <c r="J44" s="70">
        <f t="shared" si="2"/>
        <v>-0.29265102680983662</v>
      </c>
    </row>
    <row r="45" spans="1:12" ht="15.75" x14ac:dyDescent="0.25">
      <c r="A45" s="72" t="s">
        <v>31</v>
      </c>
      <c r="B45" s="73">
        <f t="shared" ref="B45:C45" si="3">SUM(B42:B44)</f>
        <v>41568029.98999998</v>
      </c>
      <c r="C45" s="73">
        <f t="shared" si="3"/>
        <v>47957343.064000085</v>
      </c>
      <c r="D45" s="73">
        <f>SUM(D42:D44)</f>
        <v>70517753.430826455</v>
      </c>
      <c r="E45" s="73">
        <f>SUM(E42:E44)</f>
        <v>38951072.436399996</v>
      </c>
      <c r="F45" s="73">
        <f>SUM(F42:F44)</f>
        <v>52169201.883999936</v>
      </c>
      <c r="G45" s="74">
        <f t="shared" si="2"/>
        <v>0.15370738222468522</v>
      </c>
      <c r="H45" s="74">
        <f t="shared" si="2"/>
        <v>0.47042661093044763</v>
      </c>
      <c r="I45" s="74">
        <f t="shared" si="2"/>
        <v>-0.44764161446792849</v>
      </c>
      <c r="J45" s="74">
        <f t="shared" si="2"/>
        <v>0.33935213129709679</v>
      </c>
    </row>
    <row r="49" spans="1:16" x14ac:dyDescent="0.25">
      <c r="B49" s="6"/>
    </row>
    <row r="50" spans="1:16" x14ac:dyDescent="0.25">
      <c r="B50" s="6"/>
    </row>
    <row r="51" spans="1:16" x14ac:dyDescent="0.25">
      <c r="B51" s="6"/>
    </row>
    <row r="52" spans="1:16" x14ac:dyDescent="0.25">
      <c r="B52" s="6"/>
      <c r="C52" s="37"/>
      <c r="E52" s="37"/>
    </row>
    <row r="61" spans="1:16" ht="15.75" thickBot="1" x14ac:dyDescent="0.3"/>
    <row r="62" spans="1:16" ht="16.5" thickTop="1" x14ac:dyDescent="0.25">
      <c r="A62" s="124" t="s">
        <v>25</v>
      </c>
      <c r="B62" s="126" t="s">
        <v>63</v>
      </c>
      <c r="C62" s="127"/>
      <c r="E62" s="128"/>
      <c r="F62" s="128"/>
      <c r="G62" s="128"/>
    </row>
    <row r="63" spans="1:16" ht="47.25" x14ac:dyDescent="0.25">
      <c r="A63" s="125"/>
      <c r="B63" s="89" t="s">
        <v>64</v>
      </c>
      <c r="C63" s="90" t="s">
        <v>65</v>
      </c>
      <c r="E63" s="128"/>
      <c r="F63" s="91"/>
      <c r="G63" s="91"/>
      <c r="P63" s="6"/>
    </row>
    <row r="64" spans="1:16" ht="15.75" x14ac:dyDescent="0.25">
      <c r="A64" s="92" t="s">
        <v>66</v>
      </c>
      <c r="B64" s="93">
        <v>154</v>
      </c>
      <c r="C64" s="94">
        <v>145657.20000000001</v>
      </c>
      <c r="E64" s="95"/>
      <c r="G64" s="6"/>
      <c r="P64" s="6"/>
    </row>
    <row r="65" spans="1:16" ht="15.75" x14ac:dyDescent="0.25">
      <c r="A65" s="92" t="s">
        <v>67</v>
      </c>
      <c r="B65" s="93">
        <v>5089</v>
      </c>
      <c r="C65" s="94">
        <v>5556268.1240000185</v>
      </c>
      <c r="E65" s="95"/>
      <c r="G65" s="6"/>
      <c r="P65" s="6"/>
    </row>
    <row r="66" spans="1:16" ht="15.75" x14ac:dyDescent="0.25">
      <c r="A66" s="92" t="s">
        <v>30</v>
      </c>
      <c r="B66" s="93">
        <v>0</v>
      </c>
      <c r="C66" s="94">
        <v>0</v>
      </c>
      <c r="E66" s="95"/>
      <c r="G66" s="6"/>
    </row>
    <row r="67" spans="1:16" ht="16.5" thickBot="1" x14ac:dyDescent="0.3">
      <c r="A67" s="96" t="s">
        <v>68</v>
      </c>
      <c r="B67" s="97">
        <f>SUM(B64:B66)</f>
        <v>5243</v>
      </c>
      <c r="C67" s="98">
        <f>SUM(C64:C66)</f>
        <v>5701925.3240000186</v>
      </c>
      <c r="E67" s="99"/>
      <c r="F67" s="100"/>
      <c r="G67" s="101"/>
    </row>
    <row r="68" spans="1:16" ht="15.75" thickTop="1" x14ac:dyDescent="0.25"/>
    <row r="70" spans="1:16" x14ac:dyDescent="0.25">
      <c r="A70" s="88" t="s">
        <v>55</v>
      </c>
      <c r="B70" s="88">
        <v>2020</v>
      </c>
      <c r="C70" s="88">
        <v>2021</v>
      </c>
      <c r="D70" s="88">
        <v>2022</v>
      </c>
      <c r="E70" s="88">
        <v>2023</v>
      </c>
      <c r="F70" s="88">
        <v>2024</v>
      </c>
      <c r="G70" s="88" t="s">
        <v>69</v>
      </c>
      <c r="H70" s="88" t="s">
        <v>70</v>
      </c>
      <c r="I70" s="88" t="s">
        <v>62</v>
      </c>
      <c r="J70" s="88" t="s">
        <v>73</v>
      </c>
    </row>
    <row r="71" spans="1:16" ht="15.75" x14ac:dyDescent="0.25">
      <c r="A71" s="68" t="s">
        <v>46</v>
      </c>
      <c r="B71" s="102">
        <v>3756</v>
      </c>
      <c r="C71" s="102">
        <v>4028</v>
      </c>
      <c r="D71" s="102">
        <v>3955</v>
      </c>
      <c r="E71" s="102">
        <v>3786</v>
      </c>
      <c r="F71" s="102">
        <v>5089</v>
      </c>
      <c r="G71" s="70">
        <f t="shared" ref="G71:J73" si="4">(C71-B71)/B71</f>
        <v>7.2417465388711397E-2</v>
      </c>
      <c r="H71" s="70">
        <f t="shared" si="4"/>
        <v>-1.8123138033763656E-2</v>
      </c>
      <c r="I71" s="70">
        <f t="shared" si="4"/>
        <v>-4.2730720606826804E-2</v>
      </c>
      <c r="J71" s="70">
        <f t="shared" si="4"/>
        <v>0.34416270470153199</v>
      </c>
    </row>
    <row r="72" spans="1:16" ht="15.75" x14ac:dyDescent="0.25">
      <c r="A72" s="68" t="s">
        <v>58</v>
      </c>
      <c r="B72" s="102">
        <v>65</v>
      </c>
      <c r="C72" s="102">
        <v>103</v>
      </c>
      <c r="D72" s="102">
        <v>206</v>
      </c>
      <c r="E72" s="102">
        <v>197</v>
      </c>
      <c r="F72" s="102">
        <v>154</v>
      </c>
      <c r="G72" s="70">
        <f t="shared" si="4"/>
        <v>0.58461538461538465</v>
      </c>
      <c r="H72" s="70">
        <f t="shared" si="4"/>
        <v>1</v>
      </c>
      <c r="I72" s="70">
        <f t="shared" si="4"/>
        <v>-4.3689320388349516E-2</v>
      </c>
      <c r="J72" s="70">
        <f t="shared" si="4"/>
        <v>-0.21827411167512689</v>
      </c>
    </row>
    <row r="73" spans="1:16" ht="15.75" x14ac:dyDescent="0.25">
      <c r="A73" s="72" t="s">
        <v>31</v>
      </c>
      <c r="B73" s="103">
        <f>SUM(B71:B72)</f>
        <v>3821</v>
      </c>
      <c r="C73" s="103">
        <f t="shared" ref="C73:E73" si="5">SUM(C71:C72)</f>
        <v>4131</v>
      </c>
      <c r="D73" s="103">
        <f t="shared" si="5"/>
        <v>4161</v>
      </c>
      <c r="E73" s="103">
        <f t="shared" si="5"/>
        <v>3983</v>
      </c>
      <c r="F73" s="103">
        <f t="shared" ref="F73" si="6">SUM(F71:F72)</f>
        <v>5243</v>
      </c>
      <c r="G73" s="74">
        <f t="shared" si="4"/>
        <v>8.1130594085317975E-2</v>
      </c>
      <c r="H73" s="74">
        <f t="shared" si="4"/>
        <v>7.2621641249092234E-3</v>
      </c>
      <c r="I73" s="74">
        <f t="shared" si="4"/>
        <v>-4.2778178322518623E-2</v>
      </c>
      <c r="J73" s="74">
        <f t="shared" si="4"/>
        <v>0.31634446397188049</v>
      </c>
    </row>
    <row r="76" spans="1:16" x14ac:dyDescent="0.25">
      <c r="A76" s="88" t="s">
        <v>55</v>
      </c>
      <c r="B76" s="88">
        <v>2020</v>
      </c>
      <c r="C76" s="88">
        <v>2021</v>
      </c>
      <c r="D76" s="88">
        <v>2022</v>
      </c>
      <c r="E76" s="88">
        <v>2023</v>
      </c>
      <c r="F76" s="88">
        <v>2024</v>
      </c>
      <c r="G76" s="88" t="s">
        <v>69</v>
      </c>
      <c r="H76" s="88" t="s">
        <v>70</v>
      </c>
      <c r="I76" s="88" t="s">
        <v>62</v>
      </c>
      <c r="J76" s="88" t="s">
        <v>73</v>
      </c>
    </row>
    <row r="77" spans="1:16" ht="15.75" x14ac:dyDescent="0.25">
      <c r="A77" s="68" t="s">
        <v>46</v>
      </c>
      <c r="B77" s="69">
        <v>6309504.0600000005</v>
      </c>
      <c r="C77" s="69">
        <v>6712780.5639999975</v>
      </c>
      <c r="D77" s="69">
        <v>5298912.5300000031</v>
      </c>
      <c r="E77" s="69">
        <v>3117933.215400002</v>
      </c>
      <c r="F77" s="69">
        <v>5556268.1240000185</v>
      </c>
      <c r="G77" s="70">
        <f t="shared" ref="G77:J79" si="7">(C77-B77)/B77</f>
        <v>6.391572145212264E-2</v>
      </c>
      <c r="H77" s="70">
        <f t="shared" si="7"/>
        <v>-0.21062330587453343</v>
      </c>
      <c r="I77" s="70">
        <f t="shared" si="7"/>
        <v>-0.41158998233171434</v>
      </c>
      <c r="J77" s="70">
        <f t="shared" si="7"/>
        <v>0.78203564353356447</v>
      </c>
    </row>
    <row r="78" spans="1:16" ht="15.75" x14ac:dyDescent="0.25">
      <c r="A78" s="68" t="s">
        <v>58</v>
      </c>
      <c r="B78" s="69">
        <v>44501</v>
      </c>
      <c r="C78" s="69">
        <v>71988.029999999984</v>
      </c>
      <c r="D78" s="69">
        <v>148579.78</v>
      </c>
      <c r="E78" s="69">
        <v>156246.54100000006</v>
      </c>
      <c r="F78" s="69">
        <v>145657.20000000001</v>
      </c>
      <c r="G78" s="70">
        <f t="shared" si="7"/>
        <v>0.61767218714186167</v>
      </c>
      <c r="H78" s="70">
        <f t="shared" si="7"/>
        <v>1.0639511874404679</v>
      </c>
      <c r="I78" s="70">
        <f t="shared" si="7"/>
        <v>5.1600298506297805E-2</v>
      </c>
      <c r="J78" s="70">
        <f t="shared" si="7"/>
        <v>-6.7773282737824195E-2</v>
      </c>
    </row>
    <row r="79" spans="1:16" ht="15.75" x14ac:dyDescent="0.25">
      <c r="A79" s="72" t="s">
        <v>31</v>
      </c>
      <c r="B79" s="73">
        <f>SUM(B77:B78)</f>
        <v>6354005.0600000005</v>
      </c>
      <c r="C79" s="73">
        <f t="shared" ref="C79:F79" si="8">SUM(C77:C78)</f>
        <v>6784768.5939999977</v>
      </c>
      <c r="D79" s="73">
        <f t="shared" si="8"/>
        <v>5447492.3100000033</v>
      </c>
      <c r="E79" s="73">
        <f t="shared" si="8"/>
        <v>3274179.7564000022</v>
      </c>
      <c r="F79" s="73">
        <f t="shared" si="8"/>
        <v>5701925.3240000186</v>
      </c>
      <c r="G79" s="74">
        <f t="shared" si="7"/>
        <v>6.7794018092896702E-2</v>
      </c>
      <c r="H79" s="74">
        <f t="shared" si="7"/>
        <v>-0.19709976331139628</v>
      </c>
      <c r="I79" s="74">
        <f t="shared" si="7"/>
        <v>-0.39895651612218608</v>
      </c>
      <c r="J79" s="74">
        <f t="shared" si="7"/>
        <v>0.74148206519649074</v>
      </c>
    </row>
    <row r="82" spans="1:14" x14ac:dyDescent="0.25">
      <c r="C82" s="6"/>
    </row>
    <row r="84" spans="1:14" x14ac:dyDescent="0.25">
      <c r="A84" t="s">
        <v>71</v>
      </c>
    </row>
    <row r="85" spans="1:14" x14ac:dyDescent="0.25">
      <c r="A85" s="88" t="s">
        <v>55</v>
      </c>
      <c r="B85" s="88">
        <v>2020</v>
      </c>
      <c r="C85" s="88">
        <v>2021</v>
      </c>
      <c r="D85" s="88">
        <v>2022</v>
      </c>
      <c r="E85" s="88">
        <v>2023</v>
      </c>
      <c r="F85" s="88">
        <v>2024</v>
      </c>
      <c r="G85" s="88" t="s">
        <v>69</v>
      </c>
      <c r="H85" s="88" t="s">
        <v>70</v>
      </c>
      <c r="I85" s="88" t="s">
        <v>72</v>
      </c>
      <c r="J85" s="88" t="s">
        <v>73</v>
      </c>
    </row>
    <row r="86" spans="1:14" ht="15.75" x14ac:dyDescent="0.25">
      <c r="A86" s="68" t="s">
        <v>46</v>
      </c>
      <c r="B86" s="102">
        <v>1016</v>
      </c>
      <c r="C86" s="102">
        <v>1099</v>
      </c>
      <c r="D86" s="102">
        <v>891</v>
      </c>
      <c r="E86" s="102">
        <v>602</v>
      </c>
      <c r="F86" s="102">
        <v>494</v>
      </c>
      <c r="G86" s="70">
        <f t="shared" ref="G86:J89" si="9">(C86-B86)/B86</f>
        <v>8.1692913385826765E-2</v>
      </c>
      <c r="H86" s="70">
        <f t="shared" si="9"/>
        <v>-0.18926296633303002</v>
      </c>
      <c r="I86" s="70">
        <f t="shared" si="9"/>
        <v>-0.32435465768799104</v>
      </c>
      <c r="J86" s="70">
        <f t="shared" si="9"/>
        <v>-0.17940199335548174</v>
      </c>
    </row>
    <row r="87" spans="1:14" ht="15.75" x14ac:dyDescent="0.25">
      <c r="A87" s="68" t="s">
        <v>58</v>
      </c>
      <c r="B87" s="102">
        <v>244</v>
      </c>
      <c r="C87" s="102">
        <v>269</v>
      </c>
      <c r="D87" s="102">
        <v>259</v>
      </c>
      <c r="E87" s="102">
        <v>213</v>
      </c>
      <c r="F87" s="102">
        <v>235</v>
      </c>
      <c r="G87" s="70">
        <f t="shared" si="9"/>
        <v>0.10245901639344263</v>
      </c>
      <c r="H87" s="70">
        <f t="shared" si="9"/>
        <v>-3.717472118959108E-2</v>
      </c>
      <c r="I87" s="70">
        <f t="shared" si="9"/>
        <v>-0.17760617760617761</v>
      </c>
      <c r="J87" s="70">
        <f t="shared" si="9"/>
        <v>0.10328638497652583</v>
      </c>
      <c r="M87" s="6"/>
      <c r="N87" s="6"/>
    </row>
    <row r="88" spans="1:14" ht="15.75" x14ac:dyDescent="0.25">
      <c r="A88" s="68" t="s">
        <v>30</v>
      </c>
      <c r="B88" s="104">
        <v>297</v>
      </c>
      <c r="C88" s="104">
        <v>394</v>
      </c>
      <c r="D88" s="104">
        <v>337</v>
      </c>
      <c r="E88" s="104">
        <v>247</v>
      </c>
      <c r="F88" s="104">
        <v>248</v>
      </c>
      <c r="G88" s="70">
        <f t="shared" si="9"/>
        <v>0.32659932659932661</v>
      </c>
      <c r="H88" s="70">
        <f t="shared" si="9"/>
        <v>-0.14467005076142131</v>
      </c>
      <c r="I88" s="70">
        <f t="shared" si="9"/>
        <v>-0.26706231454005935</v>
      </c>
      <c r="J88" s="70">
        <f t="shared" si="9"/>
        <v>4.048582995951417E-3</v>
      </c>
      <c r="M88" s="6"/>
      <c r="N88" s="6"/>
    </row>
    <row r="89" spans="1:14" ht="15.75" x14ac:dyDescent="0.25">
      <c r="A89" s="72" t="s">
        <v>31</v>
      </c>
      <c r="B89" s="105">
        <f t="shared" ref="B89:C89" si="10">SUM(B86:B88)</f>
        <v>1557</v>
      </c>
      <c r="C89" s="105">
        <f t="shared" si="10"/>
        <v>1762</v>
      </c>
      <c r="D89" s="105">
        <f>SUM(D86:D88)</f>
        <v>1487</v>
      </c>
      <c r="E89" s="105">
        <f>SUM(E86:E88)</f>
        <v>1062</v>
      </c>
      <c r="F89" s="105">
        <f>SUM(F86:F88)</f>
        <v>977</v>
      </c>
      <c r="G89" s="74">
        <f t="shared" si="9"/>
        <v>0.13166345536287732</v>
      </c>
      <c r="H89" s="74">
        <f t="shared" si="9"/>
        <v>-0.15607264472190693</v>
      </c>
      <c r="I89" s="74">
        <f t="shared" si="9"/>
        <v>-0.28581035642232683</v>
      </c>
      <c r="J89" s="74">
        <f t="shared" si="9"/>
        <v>-8.0037664783427498E-2</v>
      </c>
      <c r="M89" s="6"/>
      <c r="N89" s="6"/>
    </row>
    <row r="90" spans="1:14" x14ac:dyDescent="0.25">
      <c r="M90" s="6"/>
      <c r="N90" s="6"/>
    </row>
    <row r="92" spans="1:14" x14ac:dyDescent="0.25">
      <c r="A92" t="s">
        <v>71</v>
      </c>
    </row>
    <row r="93" spans="1:14" x14ac:dyDescent="0.25">
      <c r="A93" s="88" t="s">
        <v>55</v>
      </c>
      <c r="B93" s="88">
        <v>2020</v>
      </c>
      <c r="C93" s="88">
        <v>2021</v>
      </c>
      <c r="D93" s="88">
        <v>2022</v>
      </c>
      <c r="E93" s="88">
        <v>2023</v>
      </c>
      <c r="F93" s="88">
        <v>2024</v>
      </c>
      <c r="G93" s="88" t="s">
        <v>69</v>
      </c>
      <c r="H93" s="88" t="s">
        <v>70</v>
      </c>
      <c r="I93" s="88" t="s">
        <v>72</v>
      </c>
      <c r="J93" s="88" t="s">
        <v>73</v>
      </c>
    </row>
    <row r="94" spans="1:14" ht="15.75" x14ac:dyDescent="0.25">
      <c r="A94" s="68" t="s">
        <v>46</v>
      </c>
      <c r="B94" s="69">
        <v>4168784.02</v>
      </c>
      <c r="C94" s="69">
        <v>4773602.0900000036</v>
      </c>
      <c r="D94" s="69">
        <v>4628846.0799999991</v>
      </c>
      <c r="E94" s="69">
        <v>3931187.0799999977</v>
      </c>
      <c r="F94" s="69">
        <v>4152437.33</v>
      </c>
      <c r="G94" s="70">
        <f t="shared" ref="G94:J97" si="11">(C94-B94)/B94</f>
        <v>0.14508261092403715</v>
      </c>
      <c r="H94" s="70">
        <f t="shared" si="11"/>
        <v>-3.0324272377718085E-2</v>
      </c>
      <c r="I94" s="70">
        <f t="shared" si="11"/>
        <v>-0.1507198528407325</v>
      </c>
      <c r="J94" s="70">
        <f t="shared" si="11"/>
        <v>5.628077359269365E-2</v>
      </c>
    </row>
    <row r="95" spans="1:14" ht="15.75" x14ac:dyDescent="0.25">
      <c r="A95" s="68" t="s">
        <v>58</v>
      </c>
      <c r="B95" s="69">
        <v>1474783</v>
      </c>
      <c r="C95" s="69">
        <v>2240963.71</v>
      </c>
      <c r="D95" s="69">
        <v>2160102.34</v>
      </c>
      <c r="E95" s="69">
        <v>2309200.2099999995</v>
      </c>
      <c r="F95" s="69">
        <v>2836833.4699999993</v>
      </c>
      <c r="G95" s="70">
        <f t="shared" si="11"/>
        <v>0.51952098037473982</v>
      </c>
      <c r="H95" s="70">
        <f t="shared" si="11"/>
        <v>-3.6083301857663778E-2</v>
      </c>
      <c r="I95" s="70">
        <f t="shared" si="11"/>
        <v>6.9023521357788845E-2</v>
      </c>
      <c r="J95" s="70">
        <f t="shared" si="11"/>
        <v>0.22849177724611411</v>
      </c>
    </row>
    <row r="96" spans="1:14" ht="15.75" x14ac:dyDescent="0.25">
      <c r="A96" s="68" t="s">
        <v>30</v>
      </c>
      <c r="B96" s="69">
        <v>3192471.72</v>
      </c>
      <c r="C96" s="69">
        <v>4138660.6900000009</v>
      </c>
      <c r="D96" s="69">
        <v>4343069.3500000006</v>
      </c>
      <c r="E96" s="69">
        <v>3592517.59</v>
      </c>
      <c r="F96" s="106">
        <v>4017842.3900000006</v>
      </c>
      <c r="G96" s="70">
        <f t="shared" si="11"/>
        <v>0.29638131610450119</v>
      </c>
      <c r="H96" s="70">
        <f t="shared" si="11"/>
        <v>4.9390050383666423E-2</v>
      </c>
      <c r="I96" s="70">
        <f t="shared" si="11"/>
        <v>-0.17281597402997964</v>
      </c>
      <c r="J96" s="70">
        <f t="shared" si="11"/>
        <v>0.11839184898743968</v>
      </c>
    </row>
    <row r="97" spans="1:10" ht="15.75" x14ac:dyDescent="0.25">
      <c r="A97" s="72" t="s">
        <v>31</v>
      </c>
      <c r="B97" s="73">
        <f t="shared" ref="B97:C97" si="12">SUM(B94:B96)</f>
        <v>8836038.7400000002</v>
      </c>
      <c r="C97" s="73">
        <f t="shared" si="12"/>
        <v>11153226.490000004</v>
      </c>
      <c r="D97" s="73">
        <f>SUM(D94:D96)</f>
        <v>11132017.77</v>
      </c>
      <c r="E97" s="73">
        <f>SUM(E94:E96)</f>
        <v>9832904.8799999971</v>
      </c>
      <c r="F97" s="107">
        <f>SUM(F94:F96)</f>
        <v>11007113.189999999</v>
      </c>
      <c r="G97" s="74">
        <f t="shared" si="11"/>
        <v>0.26224282375656532</v>
      </c>
      <c r="H97" s="74">
        <f t="shared" si="11"/>
        <v>-1.9015770924243455E-3</v>
      </c>
      <c r="I97" s="74">
        <f t="shared" si="11"/>
        <v>-0.11670057637717933</v>
      </c>
      <c r="J97" s="74">
        <f t="shared" si="11"/>
        <v>0.119416217723038</v>
      </c>
    </row>
    <row r="101" spans="1:10" x14ac:dyDescent="0.25">
      <c r="C101" s="6"/>
    </row>
    <row r="102" spans="1:10" x14ac:dyDescent="0.25">
      <c r="C102" s="6"/>
    </row>
    <row r="103" spans="1:10" x14ac:dyDescent="0.25">
      <c r="C103" s="6"/>
    </row>
    <row r="104" spans="1:10" x14ac:dyDescent="0.25">
      <c r="C104" s="6"/>
    </row>
  </sheetData>
  <mergeCells count="4">
    <mergeCell ref="A62:A63"/>
    <mergeCell ref="B62:C62"/>
    <mergeCell ref="E62:E63"/>
    <mergeCell ref="F62:G62"/>
  </mergeCells>
  <pageMargins left="0.7" right="0.7" top="0.75" bottom="0.75" header="0.3" footer="0.3"/>
  <pageSetup paperSize="9" orientation="portrait" horizontalDpi="1200" verticalDpi="1200" r:id="rId1"/>
  <headerFooter>
    <oddFooter>&amp;L&amp;D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DATOS CUENTAS ANUALES_2024</vt:lpstr>
      <vt:lpstr>1.1 totales ab_NSP_bas AGE</vt:lpstr>
      <vt:lpstr>1.2 abiertos ord_em_urg</vt:lpstr>
      <vt:lpstr>1.3. Ab OBRAS</vt:lpstr>
      <vt:lpstr>1.4. Ab SUMINISTROS</vt:lpstr>
      <vt:lpstr>1.5 Ab SERVICIOS</vt:lpstr>
      <vt:lpstr>RESUMEN_2.1</vt:lpstr>
      <vt:lpstr>2.1TIPOS DE CONTRATOS_TOTAL UPM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 DOLORES FEITO GONZALEZ</dc:creator>
  <cp:lastModifiedBy>MARIA ESTHER ALONSO CASADO</cp:lastModifiedBy>
  <dcterms:created xsi:type="dcterms:W3CDTF">2024-01-23T16:33:41Z</dcterms:created>
  <dcterms:modified xsi:type="dcterms:W3CDTF">2025-03-21T10:04:45Z</dcterms:modified>
</cp:coreProperties>
</file>