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135" activeTab="3"/>
  </bookViews>
  <sheets>
    <sheet name="Sheet1" sheetId="1" r:id="rId1"/>
    <sheet name="Hoja3" sheetId="4" r:id="rId2"/>
    <sheet name="Sheet1 (2)" sheetId="2" r:id="rId3"/>
    <sheet name="2017-2016" sheetId="5" r:id="rId4"/>
  </sheets>
  <definedNames>
    <definedName name="_xlnm._FilterDatabase" localSheetId="3" hidden="1">'2017-2016'!$A$1:$E$212</definedName>
    <definedName name="_xlnm.Print_Titles" localSheetId="3">'2017-2016'!$2:$3</definedName>
  </definedNames>
  <calcPr calcId="152511"/>
  <pivotCaches>
    <pivotCache cacheId="0" r:id="rId5"/>
  </pivotCaches>
</workbook>
</file>

<file path=xl/calcChain.xml><?xml version="1.0" encoding="utf-8"?>
<calcChain xmlns="http://schemas.openxmlformats.org/spreadsheetml/2006/main">
  <c r="B209" i="5" l="1"/>
  <c r="B208" i="5" s="1"/>
  <c r="B202" i="5"/>
  <c r="B201" i="5" s="1"/>
  <c r="B198" i="5"/>
  <c r="B197" i="5" s="1"/>
  <c r="C193" i="5"/>
  <c r="B193" i="5"/>
  <c r="D194" i="5"/>
  <c r="B176" i="5"/>
  <c r="D177" i="5"/>
  <c r="B138" i="5"/>
  <c r="C138" i="5"/>
  <c r="D139" i="5"/>
  <c r="B134" i="5"/>
  <c r="B115" i="5"/>
  <c r="D117" i="5"/>
  <c r="E117" i="5" s="1"/>
  <c r="D97" i="5"/>
  <c r="D87" i="5"/>
  <c r="C71" i="5"/>
  <c r="B71" i="5"/>
  <c r="D74" i="5"/>
  <c r="D64" i="5"/>
  <c r="B62" i="5"/>
  <c r="B196" i="5" l="1"/>
  <c r="D138" i="5"/>
  <c r="C208" i="5"/>
  <c r="C189" i="5"/>
  <c r="C187" i="5"/>
  <c r="C183" i="5"/>
  <c r="C180" i="5"/>
  <c r="C176" i="5"/>
  <c r="C175" i="5" s="1"/>
  <c r="C173" i="5"/>
  <c r="C172" i="5" s="1"/>
  <c r="C166" i="5"/>
  <c r="C165" i="5" s="1"/>
  <c r="C163" i="5"/>
  <c r="C161" i="5"/>
  <c r="C158" i="5"/>
  <c r="C157" i="5" s="1"/>
  <c r="C155" i="5"/>
  <c r="C154" i="5" s="1"/>
  <c r="C144" i="5"/>
  <c r="C143" i="5" s="1"/>
  <c r="C140" i="5"/>
  <c r="C137" i="5" s="1"/>
  <c r="C136" i="5" s="1"/>
  <c r="C132" i="5"/>
  <c r="C131" i="5" s="1"/>
  <c r="C128" i="5"/>
  <c r="C127" i="5" s="1"/>
  <c r="C125" i="5"/>
  <c r="C124" i="5" s="1"/>
  <c r="C120" i="5"/>
  <c r="C119" i="5" s="1"/>
  <c r="C115" i="5"/>
  <c r="C112" i="5"/>
  <c r="C107" i="5"/>
  <c r="C104" i="5"/>
  <c r="C100" i="5"/>
  <c r="C99" i="5" s="1"/>
  <c r="C94" i="5"/>
  <c r="C91" i="5"/>
  <c r="C88" i="5"/>
  <c r="C86" i="5" s="1"/>
  <c r="C83" i="5"/>
  <c r="C82" i="5" s="1"/>
  <c r="C78" i="5"/>
  <c r="C77" i="5" s="1"/>
  <c r="C68" i="5"/>
  <c r="C67" i="5" s="1"/>
  <c r="C62" i="5"/>
  <c r="C58" i="5"/>
  <c r="C55" i="5"/>
  <c r="C54" i="5" s="1"/>
  <c r="C52" i="5"/>
  <c r="C50" i="5"/>
  <c r="C48" i="5"/>
  <c r="C46" i="5"/>
  <c r="C44" i="5"/>
  <c r="C42" i="5"/>
  <c r="C28" i="5"/>
  <c r="C27" i="5" s="1"/>
  <c r="C24" i="5"/>
  <c r="C22" i="5"/>
  <c r="C17" i="5"/>
  <c r="C6" i="5"/>
  <c r="C179" i="5" l="1"/>
  <c r="C111" i="5"/>
  <c r="C5" i="5"/>
  <c r="C57" i="5"/>
  <c r="C90" i="5"/>
  <c r="C103" i="5"/>
  <c r="C41" i="5"/>
  <c r="C118" i="5"/>
  <c r="C160" i="5"/>
  <c r="C186" i="5"/>
  <c r="C66" i="5" l="1"/>
  <c r="C4" i="5"/>
  <c r="C142" i="5"/>
  <c r="B206" i="5"/>
  <c r="D206" i="5" s="1"/>
  <c r="E206" i="5" s="1"/>
  <c r="B183" i="5"/>
  <c r="D183" i="5" s="1"/>
  <c r="E183" i="5" s="1"/>
  <c r="B149" i="5"/>
  <c r="D71" i="5"/>
  <c r="B6" i="5"/>
  <c r="B17" i="5"/>
  <c r="D17" i="5" s="1"/>
  <c r="E17" i="5" s="1"/>
  <c r="B24" i="5"/>
  <c r="D24" i="5" s="1"/>
  <c r="E24" i="5" s="1"/>
  <c r="B22" i="5"/>
  <c r="D22" i="5" s="1"/>
  <c r="E22" i="5" s="1"/>
  <c r="D211" i="5"/>
  <c r="E211" i="5" s="1"/>
  <c r="D210" i="5"/>
  <c r="E210" i="5" s="1"/>
  <c r="D209" i="5"/>
  <c r="D207" i="5"/>
  <c r="E207" i="5" s="1"/>
  <c r="D203" i="5"/>
  <c r="E203" i="5" s="1"/>
  <c r="D201" i="5"/>
  <c r="E201" i="5" s="1"/>
  <c r="D200" i="5"/>
  <c r="E200" i="5" s="1"/>
  <c r="D199" i="5"/>
  <c r="E199" i="5" s="1"/>
  <c r="D195" i="5"/>
  <c r="E195" i="5" s="1"/>
  <c r="D192" i="5"/>
  <c r="E192" i="5" s="1"/>
  <c r="D191" i="5"/>
  <c r="E191" i="5" s="1"/>
  <c r="D190" i="5"/>
  <c r="E190" i="5" s="1"/>
  <c r="D188" i="5"/>
  <c r="D185" i="5"/>
  <c r="E185" i="5" s="1"/>
  <c r="D184" i="5"/>
  <c r="E184" i="5" s="1"/>
  <c r="D182" i="5"/>
  <c r="E182" i="5" s="1"/>
  <c r="D181" i="5"/>
  <c r="D178" i="5"/>
  <c r="E178" i="5" s="1"/>
  <c r="D174" i="5"/>
  <c r="D171" i="5"/>
  <c r="D170" i="5"/>
  <c r="D169" i="5"/>
  <c r="D168" i="5"/>
  <c r="E168" i="5" s="1"/>
  <c r="D167" i="5"/>
  <c r="E167" i="5" s="1"/>
  <c r="D164" i="5"/>
  <c r="E164" i="5" s="1"/>
  <c r="D162" i="5"/>
  <c r="E162" i="5" s="1"/>
  <c r="D159" i="5"/>
  <c r="D156" i="5"/>
  <c r="E156" i="5" s="1"/>
  <c r="D151" i="5"/>
  <c r="E151" i="5" s="1"/>
  <c r="D150" i="5"/>
  <c r="E150" i="5" s="1"/>
  <c r="D148" i="5"/>
  <c r="E148" i="5" s="1"/>
  <c r="D147" i="5"/>
  <c r="E147" i="5" s="1"/>
  <c r="D146" i="5"/>
  <c r="E146" i="5" s="1"/>
  <c r="D145" i="5"/>
  <c r="E145" i="5" s="1"/>
  <c r="D141" i="5"/>
  <c r="D135" i="5"/>
  <c r="E135" i="5" s="1"/>
  <c r="D133" i="5"/>
  <c r="D130" i="5"/>
  <c r="E130" i="5" s="1"/>
  <c r="D129" i="5"/>
  <c r="E129" i="5" s="1"/>
  <c r="D126" i="5"/>
  <c r="E126" i="5" s="1"/>
  <c r="D123" i="5"/>
  <c r="E123" i="5" s="1"/>
  <c r="D121" i="5"/>
  <c r="E121" i="5" s="1"/>
  <c r="D116" i="5"/>
  <c r="E116" i="5" s="1"/>
  <c r="D114" i="5"/>
  <c r="D113" i="5"/>
  <c r="E113" i="5" s="1"/>
  <c r="D110" i="5"/>
  <c r="D109" i="5"/>
  <c r="E109" i="5" s="1"/>
  <c r="D108" i="5"/>
  <c r="E108" i="5" s="1"/>
  <c r="D106" i="5"/>
  <c r="E106" i="5" s="1"/>
  <c r="D105" i="5"/>
  <c r="E105" i="5" s="1"/>
  <c r="D102" i="5"/>
  <c r="E102" i="5" s="1"/>
  <c r="D101" i="5"/>
  <c r="E101" i="5" s="1"/>
  <c r="D98" i="5"/>
  <c r="E98" i="5" s="1"/>
  <c r="D96" i="5"/>
  <c r="E96" i="5" s="1"/>
  <c r="D95" i="5"/>
  <c r="D93" i="5"/>
  <c r="D92" i="5"/>
  <c r="E92" i="5" s="1"/>
  <c r="D89" i="5"/>
  <c r="E89" i="5" s="1"/>
  <c r="D85" i="5"/>
  <c r="E85" i="5" s="1"/>
  <c r="D84" i="5"/>
  <c r="D81" i="5"/>
  <c r="D80" i="5"/>
  <c r="E80" i="5" s="1"/>
  <c r="D79" i="5"/>
  <c r="E79" i="5" s="1"/>
  <c r="D73" i="5"/>
  <c r="D72" i="5"/>
  <c r="D70" i="5"/>
  <c r="E70" i="5" s="1"/>
  <c r="D69" i="5"/>
  <c r="E69" i="5" s="1"/>
  <c r="D65" i="5"/>
  <c r="E65" i="5" s="1"/>
  <c r="D63" i="5"/>
  <c r="E63" i="5" s="1"/>
  <c r="D62" i="5"/>
  <c r="E62" i="5" s="1"/>
  <c r="D61" i="5"/>
  <c r="E61" i="5" s="1"/>
  <c r="D60" i="5"/>
  <c r="E60" i="5" s="1"/>
  <c r="D59" i="5"/>
  <c r="E59" i="5" s="1"/>
  <c r="D56" i="5"/>
  <c r="E56" i="5" s="1"/>
  <c r="D53" i="5"/>
  <c r="E53" i="5" s="1"/>
  <c r="D51" i="5"/>
  <c r="E51" i="5" s="1"/>
  <c r="D49" i="5"/>
  <c r="E49" i="5" s="1"/>
  <c r="D47" i="5"/>
  <c r="D45" i="5"/>
  <c r="E45" i="5" s="1"/>
  <c r="D43" i="5"/>
  <c r="E43" i="5" s="1"/>
  <c r="D39" i="5"/>
  <c r="E39" i="5" s="1"/>
  <c r="D38" i="5"/>
  <c r="E38" i="5" s="1"/>
  <c r="D37" i="5"/>
  <c r="D36" i="5"/>
  <c r="E36" i="5" s="1"/>
  <c r="D35" i="5"/>
  <c r="E35" i="5" s="1"/>
  <c r="D34" i="5"/>
  <c r="E34" i="5" s="1"/>
  <c r="D33" i="5"/>
  <c r="E33" i="5" s="1"/>
  <c r="D32" i="5"/>
  <c r="E32" i="5" s="1"/>
  <c r="D31" i="5"/>
  <c r="E31" i="5" s="1"/>
  <c r="D30" i="5"/>
  <c r="E30" i="5" s="1"/>
  <c r="D29" i="5"/>
  <c r="E29" i="5" s="1"/>
  <c r="D26" i="5"/>
  <c r="D25" i="5"/>
  <c r="E25" i="5" s="1"/>
  <c r="D23" i="5"/>
  <c r="E23" i="5" s="1"/>
  <c r="D21" i="5"/>
  <c r="E21" i="5" s="1"/>
  <c r="D20" i="5"/>
  <c r="E20" i="5" s="1"/>
  <c r="D19" i="5"/>
  <c r="D18" i="5"/>
  <c r="E18" i="5" s="1"/>
  <c r="D16" i="5"/>
  <c r="E16" i="5" s="1"/>
  <c r="D15" i="5"/>
  <c r="E15" i="5" s="1"/>
  <c r="D14" i="5"/>
  <c r="E14" i="5" s="1"/>
  <c r="D13" i="5"/>
  <c r="E13" i="5" s="1"/>
  <c r="D12" i="5"/>
  <c r="E12" i="5" s="1"/>
  <c r="D11" i="5"/>
  <c r="E11" i="5" s="1"/>
  <c r="D10" i="5"/>
  <c r="E10" i="5" s="1"/>
  <c r="D9" i="5"/>
  <c r="E9" i="5" s="1"/>
  <c r="D8" i="5"/>
  <c r="E8" i="5" s="1"/>
  <c r="D7" i="5"/>
  <c r="E7" i="5" s="1"/>
  <c r="B205" i="5"/>
  <c r="B204" i="5" s="1"/>
  <c r="B189" i="5"/>
  <c r="D189" i="5" s="1"/>
  <c r="B187" i="5"/>
  <c r="D187" i="5" s="1"/>
  <c r="B180" i="5"/>
  <c r="D180" i="5" s="1"/>
  <c r="E180" i="5" s="1"/>
  <c r="B175" i="5"/>
  <c r="D175" i="5" s="1"/>
  <c r="E175" i="5" s="1"/>
  <c r="B173" i="5"/>
  <c r="B172" i="5" s="1"/>
  <c r="D172" i="5" s="1"/>
  <c r="B166" i="5"/>
  <c r="B165" i="5" s="1"/>
  <c r="B163" i="5"/>
  <c r="D163" i="5" s="1"/>
  <c r="E163" i="5" s="1"/>
  <c r="B161" i="5"/>
  <c r="D161" i="5" s="1"/>
  <c r="E161" i="5" s="1"/>
  <c r="B158" i="5"/>
  <c r="B157" i="5" s="1"/>
  <c r="D157" i="5" s="1"/>
  <c r="B155" i="5"/>
  <c r="B144" i="5"/>
  <c r="B143" i="5" s="1"/>
  <c r="B140" i="5"/>
  <c r="B137" i="5" s="1"/>
  <c r="B136" i="5" s="1"/>
  <c r="D136" i="5" s="1"/>
  <c r="B132" i="5"/>
  <c r="B131" i="5" s="1"/>
  <c r="B128" i="5"/>
  <c r="B127" i="5" s="1"/>
  <c r="D127" i="5" s="1"/>
  <c r="E127" i="5" s="1"/>
  <c r="B125" i="5"/>
  <c r="B124" i="5" s="1"/>
  <c r="D124" i="5" s="1"/>
  <c r="E124" i="5" s="1"/>
  <c r="B120" i="5"/>
  <c r="B119" i="5" s="1"/>
  <c r="D115" i="5"/>
  <c r="E115" i="5" s="1"/>
  <c r="B112" i="5"/>
  <c r="B107" i="5"/>
  <c r="D107" i="5" s="1"/>
  <c r="E107" i="5" s="1"/>
  <c r="B104" i="5"/>
  <c r="B100" i="5"/>
  <c r="B99" i="5" s="1"/>
  <c r="D99" i="5" s="1"/>
  <c r="E99" i="5" s="1"/>
  <c r="B94" i="5"/>
  <c r="B91" i="5"/>
  <c r="D91" i="5" s="1"/>
  <c r="E91" i="5" s="1"/>
  <c r="B88" i="5"/>
  <c r="B86" i="5" s="1"/>
  <c r="B83" i="5"/>
  <c r="B82" i="5" s="1"/>
  <c r="D82" i="5" s="1"/>
  <c r="E82" i="5" s="1"/>
  <c r="B78" i="5"/>
  <c r="B77" i="5" s="1"/>
  <c r="B68" i="5"/>
  <c r="B58" i="5"/>
  <c r="B55" i="5"/>
  <c r="B54" i="5" s="1"/>
  <c r="D54" i="5" s="1"/>
  <c r="E54" i="5" s="1"/>
  <c r="B52" i="5"/>
  <c r="B50" i="5"/>
  <c r="D50" i="5" s="1"/>
  <c r="E50" i="5" s="1"/>
  <c r="B48" i="5"/>
  <c r="D48" i="5" s="1"/>
  <c r="E48" i="5" s="1"/>
  <c r="B46" i="5"/>
  <c r="D46" i="5" s="1"/>
  <c r="B44" i="5"/>
  <c r="B42" i="5"/>
  <c r="D42" i="5" s="1"/>
  <c r="E42" i="5" s="1"/>
  <c r="B28" i="5"/>
  <c r="B27" i="5" s="1"/>
  <c r="D27" i="5" s="1"/>
  <c r="E27" i="5" s="1"/>
  <c r="D134" i="5"/>
  <c r="E134" i="5" s="1"/>
  <c r="D122" i="5"/>
  <c r="E122" i="5" s="1"/>
  <c r="R244" i="2"/>
  <c r="Q244" i="2"/>
  <c r="R241" i="2"/>
  <c r="Q241" i="2"/>
  <c r="R236" i="2"/>
  <c r="R235" i="2" s="1"/>
  <c r="Q236" i="2"/>
  <c r="Q235" i="2" s="1"/>
  <c r="R232" i="2"/>
  <c r="R231" i="2" s="1"/>
  <c r="Q232" i="2"/>
  <c r="Q231" i="2" s="1"/>
  <c r="R228" i="2"/>
  <c r="Q228" i="2"/>
  <c r="R225" i="2"/>
  <c r="Q225" i="2"/>
  <c r="R222" i="2"/>
  <c r="Q222" i="2"/>
  <c r="S222" i="2" s="1"/>
  <c r="R219" i="2"/>
  <c r="Q219" i="2"/>
  <c r="R215" i="2"/>
  <c r="Q215" i="2"/>
  <c r="R210" i="2"/>
  <c r="Q210" i="2"/>
  <c r="R207" i="2"/>
  <c r="Q207" i="2"/>
  <c r="R204" i="2"/>
  <c r="Q204" i="2"/>
  <c r="R201" i="2"/>
  <c r="Q201" i="2"/>
  <c r="R197" i="2"/>
  <c r="R196" i="2" s="1"/>
  <c r="Q197" i="2"/>
  <c r="Q196" i="2" s="1"/>
  <c r="R193" i="2"/>
  <c r="R192" i="2" s="1"/>
  <c r="Q193" i="2"/>
  <c r="Q192" i="2" s="1"/>
  <c r="R190" i="2"/>
  <c r="Q190" i="2"/>
  <c r="R186" i="2"/>
  <c r="Q186" i="2"/>
  <c r="R183" i="2"/>
  <c r="Q183" i="2"/>
  <c r="R180" i="2"/>
  <c r="Q180" i="2"/>
  <c r="R178" i="2"/>
  <c r="Q178" i="2"/>
  <c r="R175" i="2"/>
  <c r="R174" i="2" s="1"/>
  <c r="Q175" i="2"/>
  <c r="Q174" i="2" s="1"/>
  <c r="R172" i="2"/>
  <c r="Q172" i="2"/>
  <c r="Q171" i="2" s="1"/>
  <c r="R171" i="2"/>
  <c r="R166" i="2"/>
  <c r="R165" i="2" s="1"/>
  <c r="Q166" i="2"/>
  <c r="Q165" i="2" s="1"/>
  <c r="R160" i="2"/>
  <c r="Q160" i="2"/>
  <c r="R155" i="2"/>
  <c r="Q155" i="2"/>
  <c r="R151" i="2"/>
  <c r="R150" i="2" s="1"/>
  <c r="Q151" i="2"/>
  <c r="Q150" i="2" s="1"/>
  <c r="R148" i="2"/>
  <c r="Q148" i="2"/>
  <c r="R145" i="2"/>
  <c r="Q145" i="2"/>
  <c r="R141" i="2"/>
  <c r="R140" i="2" s="1"/>
  <c r="Q141" i="2"/>
  <c r="Q140" i="2" s="1"/>
  <c r="R136" i="2"/>
  <c r="R135" i="2" s="1"/>
  <c r="Q136" i="2"/>
  <c r="Q135" i="2" s="1"/>
  <c r="R133" i="2"/>
  <c r="Q133" i="2"/>
  <c r="Q131" i="2" s="1"/>
  <c r="R131" i="2"/>
  <c r="R127" i="2"/>
  <c r="R126" i="2" s="1"/>
  <c r="Q127" i="2"/>
  <c r="Q126" i="2" s="1"/>
  <c r="R122" i="2"/>
  <c r="Q122" i="2"/>
  <c r="R118" i="2"/>
  <c r="Q118" i="2"/>
  <c r="R115" i="2"/>
  <c r="Q115" i="2"/>
  <c r="Q114" i="2" s="1"/>
  <c r="R111" i="2"/>
  <c r="R110" i="2" s="1"/>
  <c r="Q111" i="2"/>
  <c r="Q110" i="2"/>
  <c r="R108" i="2"/>
  <c r="Q108" i="2"/>
  <c r="R101" i="2"/>
  <c r="Q101" i="2"/>
  <c r="Q97" i="2" s="1"/>
  <c r="R98" i="2"/>
  <c r="Q98" i="2"/>
  <c r="R94" i="2"/>
  <c r="Q94" i="2"/>
  <c r="R91" i="2"/>
  <c r="Q91" i="2"/>
  <c r="R89" i="2"/>
  <c r="Q87" i="2"/>
  <c r="R84" i="2"/>
  <c r="R83" i="2" s="1"/>
  <c r="Q84" i="2"/>
  <c r="Q83" i="2" s="1"/>
  <c r="R76" i="2"/>
  <c r="R75" i="2" s="1"/>
  <c r="Q76" i="2"/>
  <c r="Q75" i="2" s="1"/>
  <c r="S75" i="2" s="1"/>
  <c r="T75" i="2" s="1"/>
  <c r="R72" i="2"/>
  <c r="Q72" i="2"/>
  <c r="R66" i="2"/>
  <c r="R65" i="2" s="1"/>
  <c r="Q66" i="2"/>
  <c r="Q65" i="2" s="1"/>
  <c r="R60" i="2"/>
  <c r="R59" i="2" s="1"/>
  <c r="Q60" i="2"/>
  <c r="Q59" i="2" s="1"/>
  <c r="R55" i="2"/>
  <c r="Q55" i="2"/>
  <c r="R52" i="2"/>
  <c r="Q52" i="2"/>
  <c r="R45" i="2"/>
  <c r="Q45" i="2"/>
  <c r="R32" i="2"/>
  <c r="R31" i="2" s="1"/>
  <c r="Q31" i="2"/>
  <c r="R29" i="2"/>
  <c r="Q29" i="2"/>
  <c r="R25" i="2"/>
  <c r="Q25" i="2"/>
  <c r="R23" i="2"/>
  <c r="Q23" i="2"/>
  <c r="R18" i="2"/>
  <c r="Q18" i="2"/>
  <c r="R15" i="2"/>
  <c r="Q15" i="2"/>
  <c r="R4" i="2"/>
  <c r="Q4" i="2"/>
  <c r="S52" i="2" l="1"/>
  <c r="T52" i="2" s="1"/>
  <c r="S192" i="2"/>
  <c r="Q54" i="2"/>
  <c r="R114" i="2"/>
  <c r="S114" i="2" s="1"/>
  <c r="T114" i="2" s="1"/>
  <c r="D112" i="5"/>
  <c r="E112" i="5" s="1"/>
  <c r="B111" i="5"/>
  <c r="D58" i="5"/>
  <c r="E58" i="5" s="1"/>
  <c r="B57" i="5"/>
  <c r="D132" i="5"/>
  <c r="B5" i="5"/>
  <c r="D5" i="5" s="1"/>
  <c r="E5" i="5" s="1"/>
  <c r="D137" i="5"/>
  <c r="D78" i="5"/>
  <c r="E78" i="5" s="1"/>
  <c r="E189" i="5"/>
  <c r="D166" i="5"/>
  <c r="E166" i="5" s="1"/>
  <c r="D149" i="5"/>
  <c r="E149" i="5" s="1"/>
  <c r="D144" i="5"/>
  <c r="E144" i="5" s="1"/>
  <c r="D125" i="5"/>
  <c r="E125" i="5" s="1"/>
  <c r="D120" i="5"/>
  <c r="E120" i="5" s="1"/>
  <c r="D104" i="5"/>
  <c r="E104" i="5" s="1"/>
  <c r="D94" i="5"/>
  <c r="E94" i="5" s="1"/>
  <c r="D77" i="5"/>
  <c r="E77" i="5" s="1"/>
  <c r="D68" i="5"/>
  <c r="E68" i="5" s="1"/>
  <c r="D55" i="5"/>
  <c r="E55" i="5" s="1"/>
  <c r="D6" i="5"/>
  <c r="E6" i="5" s="1"/>
  <c r="R54" i="2"/>
  <c r="D44" i="5"/>
  <c r="E44" i="5" s="1"/>
  <c r="D52" i="5"/>
  <c r="E52" i="5" s="1"/>
  <c r="B154" i="5"/>
  <c r="D154" i="5" s="1"/>
  <c r="E154" i="5" s="1"/>
  <c r="D155" i="5"/>
  <c r="E155" i="5" s="1"/>
  <c r="D193" i="5"/>
  <c r="E193" i="5" s="1"/>
  <c r="D208" i="5"/>
  <c r="E208" i="5" s="1"/>
  <c r="D83" i="5"/>
  <c r="E83" i="5" s="1"/>
  <c r="D88" i="5"/>
  <c r="D100" i="5"/>
  <c r="E100" i="5" s="1"/>
  <c r="D128" i="5"/>
  <c r="E128" i="5" s="1"/>
  <c r="D158" i="5"/>
  <c r="D173" i="5"/>
  <c r="D119" i="5"/>
  <c r="E119" i="5" s="1"/>
  <c r="D131" i="5"/>
  <c r="E131" i="5" s="1"/>
  <c r="D198" i="5"/>
  <c r="E198" i="5" s="1"/>
  <c r="R87" i="2"/>
  <c r="S87" i="2" s="1"/>
  <c r="S171" i="2"/>
  <c r="S235" i="2"/>
  <c r="T235" i="2" s="1"/>
  <c r="Q240" i="2"/>
  <c r="D28" i="5"/>
  <c r="E28" i="5" s="1"/>
  <c r="D40" i="5"/>
  <c r="E40" i="5" s="1"/>
  <c r="D140" i="5"/>
  <c r="D202" i="5"/>
  <c r="E202" i="5" s="1"/>
  <c r="S83" i="2"/>
  <c r="T83" i="2" s="1"/>
  <c r="S140" i="2"/>
  <c r="T140" i="2" s="1"/>
  <c r="Q200" i="2"/>
  <c r="S200" i="2" s="1"/>
  <c r="T200" i="2" s="1"/>
  <c r="Q206" i="2"/>
  <c r="R224" i="2"/>
  <c r="R218" i="2" s="1"/>
  <c r="D176" i="5"/>
  <c r="E176" i="5" s="1"/>
  <c r="D143" i="5"/>
  <c r="E143" i="5" s="1"/>
  <c r="B186" i="5"/>
  <c r="D186" i="5" s="1"/>
  <c r="E186" i="5" s="1"/>
  <c r="B41" i="5"/>
  <c r="B67" i="5"/>
  <c r="D67" i="5" s="1"/>
  <c r="E67" i="5" s="1"/>
  <c r="D111" i="5"/>
  <c r="E111" i="5" s="1"/>
  <c r="B103" i="5"/>
  <c r="D103" i="5" s="1"/>
  <c r="E103" i="5" s="1"/>
  <c r="B90" i="5"/>
  <c r="D90" i="5" s="1"/>
  <c r="E90" i="5" s="1"/>
  <c r="B179" i="5"/>
  <c r="B160" i="5"/>
  <c r="B118" i="5"/>
  <c r="S131" i="2"/>
  <c r="T131" i="2" s="1"/>
  <c r="S150" i="2"/>
  <c r="T150" i="2" s="1"/>
  <c r="S174" i="2"/>
  <c r="S196" i="2"/>
  <c r="T196" i="2" s="1"/>
  <c r="S219" i="2"/>
  <c r="Q3" i="2"/>
  <c r="Q28" i="2"/>
  <c r="S45" i="2"/>
  <c r="T45" i="2" s="1"/>
  <c r="S145" i="2"/>
  <c r="Q224" i="2"/>
  <c r="S224" i="2" s="1"/>
  <c r="T224" i="2" s="1"/>
  <c r="R240" i="2"/>
  <c r="S240" i="2" s="1"/>
  <c r="T240" i="2" s="1"/>
  <c r="S110" i="2"/>
  <c r="T110" i="2" s="1"/>
  <c r="R125" i="2"/>
  <c r="R28" i="2"/>
  <c r="S54" i="2"/>
  <c r="T54" i="2" s="1"/>
  <c r="R97" i="2"/>
  <c r="S97" i="2" s="1"/>
  <c r="T97" i="2" s="1"/>
  <c r="R147" i="2"/>
  <c r="Q177" i="2"/>
  <c r="Q185" i="2"/>
  <c r="S185" i="2" s="1"/>
  <c r="T185" i="2" s="1"/>
  <c r="R64" i="2"/>
  <c r="S126" i="2"/>
  <c r="T126" i="2" s="1"/>
  <c r="S148" i="2"/>
  <c r="S165" i="2"/>
  <c r="T165" i="2" s="1"/>
  <c r="R3" i="2"/>
  <c r="S108" i="2"/>
  <c r="S122" i="2"/>
  <c r="T122" i="2" s="1"/>
  <c r="S135" i="2"/>
  <c r="T135" i="2" s="1"/>
  <c r="R154" i="2"/>
  <c r="R200" i="2"/>
  <c r="R206" i="2"/>
  <c r="Q147" i="2"/>
  <c r="Q154" i="2"/>
  <c r="R177" i="2"/>
  <c r="R185" i="2"/>
  <c r="S231" i="2"/>
  <c r="S241" i="2"/>
  <c r="T241" i="2" s="1"/>
  <c r="S65" i="2"/>
  <c r="T65" i="2" s="1"/>
  <c r="Q64" i="2"/>
  <c r="S64" i="2" s="1"/>
  <c r="T64" i="2" s="1"/>
  <c r="Q218" i="2"/>
  <c r="S206" i="2"/>
  <c r="T206" i="2" s="1"/>
  <c r="Q125" i="2"/>
  <c r="S244" i="2"/>
  <c r="Q2" i="2" l="1"/>
  <c r="S3" i="2"/>
  <c r="T3" i="2" s="1"/>
  <c r="R2" i="2"/>
  <c r="E88" i="5"/>
  <c r="D86" i="5"/>
  <c r="E86" i="5" s="1"/>
  <c r="B66" i="5"/>
  <c r="D165" i="5"/>
  <c r="E165" i="5" s="1"/>
  <c r="D118" i="5"/>
  <c r="E118" i="5" s="1"/>
  <c r="D41" i="5"/>
  <c r="E41" i="5" s="1"/>
  <c r="S177" i="2"/>
  <c r="T177" i="2" s="1"/>
  <c r="D160" i="5"/>
  <c r="E160" i="5" s="1"/>
  <c r="B4" i="5"/>
  <c r="D4" i="5" s="1"/>
  <c r="E4" i="5" s="1"/>
  <c r="D57" i="5"/>
  <c r="E57" i="5" s="1"/>
  <c r="D179" i="5"/>
  <c r="E179" i="5" s="1"/>
  <c r="D196" i="5"/>
  <c r="E196" i="5" s="1"/>
  <c r="D197" i="5"/>
  <c r="E197" i="5" s="1"/>
  <c r="D204" i="5"/>
  <c r="E204" i="5" s="1"/>
  <c r="D205" i="5"/>
  <c r="E205" i="5" s="1"/>
  <c r="B142" i="5"/>
  <c r="S125" i="2"/>
  <c r="T125" i="2" s="1"/>
  <c r="S147" i="2"/>
  <c r="T147" i="2" s="1"/>
  <c r="S28" i="2"/>
  <c r="T28" i="2" s="1"/>
  <c r="Q153" i="2"/>
  <c r="Q246" i="2" s="1"/>
  <c r="S154" i="2"/>
  <c r="T154" i="2" s="1"/>
  <c r="S218" i="2"/>
  <c r="T218" i="2" s="1"/>
  <c r="R153" i="2"/>
  <c r="S2" i="2"/>
  <c r="T2" i="2" s="1"/>
  <c r="S153" i="2" l="1"/>
  <c r="T153" i="2" s="1"/>
  <c r="D142" i="5"/>
  <c r="E142" i="5" s="1"/>
  <c r="D66" i="5"/>
  <c r="E66" i="5" s="1"/>
  <c r="B212" i="5"/>
  <c r="C212" i="5"/>
  <c r="R246" i="2"/>
  <c r="S246" i="2" s="1"/>
  <c r="T246" i="2" s="1"/>
  <c r="D212" i="5" l="1"/>
  <c r="E212" i="5" s="1"/>
</calcChain>
</file>

<file path=xl/sharedStrings.xml><?xml version="1.0" encoding="utf-8"?>
<sst xmlns="http://schemas.openxmlformats.org/spreadsheetml/2006/main" count="1254" uniqueCount="507">
  <si>
    <t>Estado de ejecución</t>
  </si>
  <si>
    <t/>
  </si>
  <si>
    <t>Económica - Concepto</t>
  </si>
  <si>
    <t>Económica - Subconcepto</t>
  </si>
  <si>
    <t>Previsiones Iniciales</t>
  </si>
  <si>
    <t>Previsiones Definitivas</t>
  </si>
  <si>
    <t>Derechos Reconocidos</t>
  </si>
  <si>
    <t>Total Der Anulados</t>
  </si>
  <si>
    <t>Derechos Recon Netos</t>
  </si>
  <si>
    <t>Cobros Realizados</t>
  </si>
  <si>
    <t>Dev De Ingresos</t>
  </si>
  <si>
    <t>Recaudación Neta</t>
  </si>
  <si>
    <t>Pend Cobro</t>
  </si>
  <si>
    <t>310 - DERECHOS DE MATRICULA POR ESTUDIOS OFICIALES</t>
  </si>
  <si>
    <t>310.00 - POR ESTUDIOS OFICIALES</t>
  </si>
  <si>
    <t>310.01 - POR CURSO DE DOCTORADO</t>
  </si>
  <si>
    <t>310.02 - POR TESIS DOCTORALES</t>
  </si>
  <si>
    <t>310.03 - POR SELECTIVIDAD Y ACCESO</t>
  </si>
  <si>
    <t>310.04 - PROYECTOS DE FIN DE CARRERA</t>
  </si>
  <si>
    <t>310.05 - EXPEDICION DE TITULOS OFICIALES</t>
  </si>
  <si>
    <t>310.06 - DERECHOS DE SECRETARIA</t>
  </si>
  <si>
    <t>310.07 - PR. PUBL. POR MASTERES OFICIALES</t>
  </si>
  <si>
    <t>310.08 - PRUEBAS PARA LA HOMOLOGACIÓN DE TÍTULOS</t>
  </si>
  <si>
    <t>310.09 - INGRESOS POR DIVERSOS GASTOS ACADEMICOS</t>
  </si>
  <si>
    <t>312 - PRECIOS PÚBLICOS POR IMPARTIR TÍTULOS PROPIOS,MÁSTERES PROPIOS, CURSOSO Y SEMINARIOS</t>
  </si>
  <si>
    <t>312.00 - DER. MATRÍCULA POR TÍTULOS PROPIOS</t>
  </si>
  <si>
    <t>312.01 - DERECHOS DE MATRÍCULA POR MÁSTERES PROPIOS</t>
  </si>
  <si>
    <t>312.02 - DER. MATRÍCULA CURSOS Y SEMINARIOS</t>
  </si>
  <si>
    <t>312.03 - INGRESOS EXPEDICIÓN TÍTULOS PROPIOS</t>
  </si>
  <si>
    <t>314 - TROS PRECIOS PÚBLICOS</t>
  </si>
  <si>
    <t>314.00 - OTROS PRECIOS PÚBLICOS POR CURSOS Y SEMINARIOS</t>
  </si>
  <si>
    <t>319 - OTROS PRECIOS PUBLICOS</t>
  </si>
  <si>
    <t>319.00 - DER. EXAMEN PL.DOCENTES</t>
  </si>
  <si>
    <t>329 - OTROS INGRESOS POR PRESTACION DE SERVICIOS</t>
  </si>
  <si>
    <t>329.00 - CANONES ARTICULO 83 LOU</t>
  </si>
  <si>
    <t>329.01 - PREST. SERVS. FACTURACION OTT PROYECTOS INVESTIG</t>
  </si>
  <si>
    <t>329.03 - PRESTACION DE SERVICIOS USO INSTALACIONES DEPORT</t>
  </si>
  <si>
    <t>329.04 - INGRESOS PRÉSTAMOS INTERBIBLIOTECARIOS</t>
  </si>
  <si>
    <t>329.05 - INGRESOS SERVICIOS PRESTADOS CENTROS, CAFETERIAS, ETC.</t>
  </si>
  <si>
    <t>329.06 - ORGANIZACIÓN DE CONGRESOS Y OTROS EVENTOS</t>
  </si>
  <si>
    <t>329.07 - PRESTACIÓN DE SERVICIOS ACTIVIDADES CULTURALES</t>
  </si>
  <si>
    <t>329.08 - CÁNONES FUNDACIONES POR PRESTACIÓN DE SERVICIOS</t>
  </si>
  <si>
    <t>329.10 - CÁNONES FUNDACIÓN UNIVERSIDAD EMPRESA</t>
  </si>
  <si>
    <t>329.11 - CÁNONES POR PRÁCTICAS EN EMPRESAS</t>
  </si>
  <si>
    <t>329.98 - INGRESOS REMANENTES GENERADOS POR GESTION FUNDACIONES</t>
  </si>
  <si>
    <t>329.99 - OTROS INGRESOS PROCEDENTES PREST. SERVICIOS</t>
  </si>
  <si>
    <t>330 - VENTA PUBLICACIONES</t>
  </si>
  <si>
    <t>330.00 - VENTA DE PUBLICACIONES PROPIAS</t>
  </si>
  <si>
    <t>332 - VENTA DE FOTOCOPIAS Y OTROS PRODUCTOS DE REPOGRAFIA</t>
  </si>
  <si>
    <t>332.00 - VENTA DE FOTOCOPIAS Y OTROS PRODUCTOS DE REPROGR</t>
  </si>
  <si>
    <t>334 - VENTA DE AGROPECUARIOS</t>
  </si>
  <si>
    <t>335 - VENTA DE MATERIAL DE DESECHO</t>
  </si>
  <si>
    <t>336 - VENTA DE ARTÍCULOS PUBLICITARIOS</t>
  </si>
  <si>
    <t>339 - VENTA DE OTROS BIENES</t>
  </si>
  <si>
    <t>380 - DE EJERCICIOS CERRADOS</t>
  </si>
  <si>
    <t>391 - OTROS INGRESOS.INDEMNIZACIONES</t>
  </si>
  <si>
    <t>391.00 - INDEMNIZACION DE SEGUROS</t>
  </si>
  <si>
    <t>391.01 - INTERESES DE DEMORA</t>
  </si>
  <si>
    <t>391.09 - OTRAS INDEMNIZACIONES</t>
  </si>
  <si>
    <t>399 - INGRESOS DIVERSOS</t>
  </si>
  <si>
    <t>399.90 - FIANZAS POR ALQUILER DE TAQUILLAS</t>
  </si>
  <si>
    <t>399.99 - OTROS INGRESOS DIVERSOS</t>
  </si>
  <si>
    <t>400 - TRANSFERENCIAS Y SUBVENCIONES CORRIENTES</t>
  </si>
  <si>
    <t>400.03 - SUBVENCIONES MINISTERI EDUCACIÓN BECAS ERASMUS, SÉNECA NO REINTEGRABLES Y SÓCR</t>
  </si>
  <si>
    <t>400.05 - OTRAS SUBVENCIONES DEL MINISTERIO DE EDUCACIÓN</t>
  </si>
  <si>
    <t>401 - TRANSFERENCIAS Y SUBVENCIONES CORRIENTES OTROS DEPARTAMENTOS</t>
  </si>
  <si>
    <t>401.01 - SUBVENCIONES CORRIENTES OTROS DEPARTAMENTOS NO REINTEGRABLES</t>
  </si>
  <si>
    <t>410 - TRANSFERENCIAS Y SUBVENCIONES CORRIENTES DE OO. AA . ADMINISTRATIVOS</t>
  </si>
  <si>
    <t>410.01 - SUBVENCIONES CORRIENTES OO.AA. ADMINISTRATIVOS NO REINTEGRABLES</t>
  </si>
  <si>
    <t>410.02 - SUBVENCIÓN CORRIENTE PROGRAMA ERASMUS NO REINTEGRABLES</t>
  </si>
  <si>
    <t>410.03 - TRANSFERENCIAS CORRIENTES DE OO.AA. CM.</t>
  </si>
  <si>
    <t>431 - TRANSF. Y SUBV. CORRIENTES ORG. PÚBL. PARA INVES</t>
  </si>
  <si>
    <t>431.00 - TRANSF. CORRIENTES. ORGAN. PÚBLI. PARA INVES</t>
  </si>
  <si>
    <t>431.01 - SUBVEN. CORRIENTES ORGANIS. PÚBLICOS PARA INVEST</t>
  </si>
  <si>
    <t>442 - TRANSFERENCIAS Y SUBVENCIONES CORRIENTES DE OTROS ORGANISMOS PÚ</t>
  </si>
  <si>
    <t>442.01 - SUBV. CORR. DE OTROS ORGANISMOS PÚBL. NO REINTEGRABLES</t>
  </si>
  <si>
    <t>450 - TRANSFERENCIAS Y SUBVENCIONES CORRIENTES DE LA COMUNIDAD DE MADRID</t>
  </si>
  <si>
    <t>450.00 - TRANSFERENCIA NOMINATIVA DE LA COM. MADRID</t>
  </si>
  <si>
    <t>450.02 - TRANSFERENCIA PARA COMPENSACIÓN POR REDUCCIÓN PRECIO DE MATRÍCULA</t>
  </si>
  <si>
    <t>450.03 - EJECUCIÓN DE SENTENCIA</t>
  </si>
  <si>
    <t>459 - OTRAS SUBVENCIONES Y TRANSFERENCIAS CORRIENTES</t>
  </si>
  <si>
    <t>459.01 - TRANSFERENCIA NOMINATIVA PARA EL CONSEJO SOCIAL</t>
  </si>
  <si>
    <t>459.04 - SUBVENCIONES CORRIENTES PARA CURSOS DE FORMACIÓN NO REINTEGRABLES</t>
  </si>
  <si>
    <t>470 - TRANSFERENCIAS Y SUBVENCIONES CORRIENTES EMPRESAS PRIVADAS</t>
  </si>
  <si>
    <t>470.00 - TRANSFERENCIAS CORRIENTES DE EMPRESAS PRIVADAS</t>
  </si>
  <si>
    <t>470.01 - SUBVENCIONES CORRIENTES NO REINTEGRABLES DE EMPRESAS PRIVADAS</t>
  </si>
  <si>
    <t>480 - TRANSFENCIAS Y SUBVENCIONES CORR. DE FAMILIAS E INST. SIN ANIM. LUC</t>
  </si>
  <si>
    <t>480.00 - TRANSFERENCIAS CORRIENTES DE FAMILIAS E INSTITU</t>
  </si>
  <si>
    <t>480.01 - SUBVENCIONES CORRIENTES NO REINTEGRABLES DE FAMILIAS E INSTITUCIO</t>
  </si>
  <si>
    <t>481 - TRANSFERENCIAS Y SUBVENCIONES CORRIENTES DE FUNDACIONES</t>
  </si>
  <si>
    <t>481.00 - TRANSFERENCIAS CORRIENTES DE FUNDACIONES</t>
  </si>
  <si>
    <t>481.01 - SUBVENCIONES CORRIENTES DE FUNDACIONES</t>
  </si>
  <si>
    <t>492 - OTRAS SUBVENCIONES CORRIENTES DE UNION EUROPEA</t>
  </si>
  <si>
    <t>492.00 - SUBVENCIONES CORRIENTES DE LA UNION EUROPEA NO REINTEGRABLES</t>
  </si>
  <si>
    <t>492.01 - SUBVENCIONES CORRIENTES DE LA UNION EUROPEA REINTEGRABLES</t>
  </si>
  <si>
    <t>499 - OTRAS SUBVENCIONES CORRIENTES</t>
  </si>
  <si>
    <t>499.00 - OTRAS SUBVENCIONES CORRIENTES DEL EXTERIOR NO REINTEGRABLES</t>
  </si>
  <si>
    <t>520 - INTERESES DE CUENTAS BANCARIAS</t>
  </si>
  <si>
    <t>520.00 - INTERESES DE CUENTAS CORRIENTES</t>
  </si>
  <si>
    <t>528 - INTERESES DE DEPOSITOS</t>
  </si>
  <si>
    <t>530 - DIVIDENDOS PROCEDENTES DE DIVERSOS LEGADOS</t>
  </si>
  <si>
    <t>540 - ALQUILER Y PRODUCTOS DE INMUEBLES</t>
  </si>
  <si>
    <t>540.10 - ALQUILER DE LOCALES</t>
  </si>
  <si>
    <t>540.99 - OTROS ALQUILERES TAQUILLAS, AZOTEA...</t>
  </si>
  <si>
    <t>550 - PRODUCTO DE CONCESIONES ADMINISTRATIVAS</t>
  </si>
  <si>
    <t>550.00 - CONCESIONES ADMINISTRATIVAS</t>
  </si>
  <si>
    <t>559 - OTRAS CONCESIONES Y APROVECHAMIENTOS</t>
  </si>
  <si>
    <t>700 - TRANSFERENCIAS Y SUBVENCIONES DE CAPITAL.</t>
  </si>
  <si>
    <t>700.00 - TRANSFERENCIAS DE CAPITAL DEL MINISTERIO DE EDUCACIÓN</t>
  </si>
  <si>
    <t>700.01 - TRANSFERENCIAS DE CAPITAL DEL ME PARA INVESTIGACIÓN</t>
  </si>
  <si>
    <t>700.02 - SUBVENCIONES DE CAPITAL DEL MINISTERIO DE EDUCACIÓN</t>
  </si>
  <si>
    <t>700.03 - SUBVENCIONES CAPITAL MINISTERIO EDUCACIÓN PARA INVESTIGACIÓN</t>
  </si>
  <si>
    <t>701 - TRANSFERENCIAS Y SUBVENCIONES DE CAPITAL OTROS MINISTERIOS</t>
  </si>
  <si>
    <t>701.00 - TRANSFERENCIAS DE CAPITAL DE OTROS MINISTERIOS</t>
  </si>
  <si>
    <t>701.01 - SUBVENCIONES DE CAPITAL DE OTROS DEPARTAMENTOS</t>
  </si>
  <si>
    <t>710 - TRANSF. CAP. ORG. AUTONOMOS ADMINISTRATIVOS</t>
  </si>
  <si>
    <t>710.01 - SUBVENCIONES DE CAPITAL DE OO.AA.</t>
  </si>
  <si>
    <t>730 - TRANS. Y SUBVENCIONES CAPITAL ORG. AUTO. ENT.EMP.</t>
  </si>
  <si>
    <t>730.01 - SUBVENCIONES CAPITAL ORG. AUTO. ENT.EMP.</t>
  </si>
  <si>
    <t>740 - TRANS. Y SUBVENCIONES DE CAPITAL EMPRESAS PUBLICAS</t>
  </si>
  <si>
    <t>740.01 - SUBVENCIONES DE CAPITAL DE EMPRESAS PÚBLICAS</t>
  </si>
  <si>
    <t>742 - TRANSFERENCIAS DE CAPITAL</t>
  </si>
  <si>
    <t>742.01 - SUBVENCIONES CAPITAL DE OTROS ORGAN. PÚBLICOS</t>
  </si>
  <si>
    <t>750 - TRANSFERENCIAS Y SUBVENCIONES CAPITAL CC.AA.</t>
  </si>
  <si>
    <t>750.00 - TRANSFERENCIAS DE CAPITAL CM PARA INVERSIONES</t>
  </si>
  <si>
    <t>750.01 - SUBVENCIONES DE CAPITAL CM INVESTIGACION</t>
  </si>
  <si>
    <t>770 - TRANS. Y SUBV. DE CAPITAL PARA INVESTIGAR DE EMP. PRIVADAS</t>
  </si>
  <si>
    <t>770.01 - SUBVENC . DE CAPITAL PARA INVESTIGA. EMPRE PRIVA</t>
  </si>
  <si>
    <t>780 - TRANS. Y SUBVENCIONES DE CAPITAL DE FAM. E INSTITU. SIN ANIMO LUCR</t>
  </si>
  <si>
    <t>780.00 - TRANSFERENCIAS DE CAPITAL DE FAMILIAS E INSTITU</t>
  </si>
  <si>
    <t>780.01 - SUBVENCIONES DE CAPITAL DE FAMILIAS E INSTITUCIO</t>
  </si>
  <si>
    <t>781 - TRANSFERENCIAS Y SUBV. DE FUNDACIONES</t>
  </si>
  <si>
    <t>781.00 - TRANSFERENCIAS DE FUNDACIONES</t>
  </si>
  <si>
    <t>781.01 - SUBVENCIONES DE FUNDACIONES</t>
  </si>
  <si>
    <t>790 - TRANS. Y SUBV. DE CAPITAL FONDO EUROP DES. REG. FEDER</t>
  </si>
  <si>
    <t>790.01 - SUBVENCIONES DE CAPITAL DEL FEDER</t>
  </si>
  <si>
    <t>795 - OTRAS TRANSFERENCIAS Y SUBVENCIIONES DE LA UE.</t>
  </si>
  <si>
    <t>795.01 - OTRAS SUBVENCIONES DE CAPITAL DE LA UNIÓN EUROP.</t>
  </si>
  <si>
    <t>795.03 - PROGRAMA MARCO 2007 A 2013</t>
  </si>
  <si>
    <t>795.04 - SUBV. UE HORIZONTE 2020</t>
  </si>
  <si>
    <t>799 - OTRAS TRANSFERENCIAS Y SUBVENCIONES DE CAPITAL DEL EXTERIOR</t>
  </si>
  <si>
    <t>799.01 - OTRAS SUBVENCIONES DE CAPITAL DEL EXTERIOR</t>
  </si>
  <si>
    <t>830 - REINTEGROS PRESTAMOS AL PERSONAL A CORT</t>
  </si>
  <si>
    <t>830.01 - REINTEGROS PRESTAMOS A FUNCIONARIOS</t>
  </si>
  <si>
    <t>830.02 - REINTEGROS PRESTAMOS PERS. LABORAL</t>
  </si>
  <si>
    <t>860 - ENAJEN. ACC. Y PARTICIP. FUERA S. PUBLICO EMP. NACIONALES Y U.E.</t>
  </si>
  <si>
    <t>860.00 - ENAJEN. ACC. Y PARTICIP. FUERA S. PUBL. EMP. NACION. Y UE A LP</t>
  </si>
  <si>
    <t>860.01 - ENAJEN. ACC. Y PARTICIP. FUERA S. PUBL. EMP. NACION. Y UE A CP</t>
  </si>
  <si>
    <t>870 - REMANENTE DE TESORERIA</t>
  </si>
  <si>
    <t>870.01 - REMANENTE DE TESORERÍA AFECTADO</t>
  </si>
  <si>
    <t>910 - PRÉSTAMOS RECIBIDOS A CP SECTOR PÚBLICO</t>
  </si>
  <si>
    <t>910.01 - PRESTAMOS RECIBIDOS A CORTO PLAZO DEL SECTOR PÚBLICO TRANSFORMABLES EN SUBVENCIONES</t>
  </si>
  <si>
    <t>911 - PRÉSTAMOS RECIBIDOS A LP DE ENTES DEL SP</t>
  </si>
  <si>
    <t>911.00 - PRESTAMOS RECIBIDOS A LARGO PLAZO DEL SECTOR PÚBLICO NO TRANSFORMABLES EN SUBVENCIONES</t>
  </si>
  <si>
    <t>911.01 - PRESTAMOS RECIBIDOS A LARGO PLAZO DEL SECTOR PÚBLICO TRANSFORMABLES EN SUBVENCIONES</t>
  </si>
  <si>
    <t>Suma Total</t>
  </si>
  <si>
    <t>CAPITULO</t>
  </si>
  <si>
    <t>ARTÍCULO</t>
  </si>
  <si>
    <t>CONCEPTO</t>
  </si>
  <si>
    <t>DENOMINACIÓN</t>
  </si>
  <si>
    <t>2015-2014</t>
  </si>
  <si>
    <t>% Variación</t>
  </si>
  <si>
    <t>Diferencia</t>
  </si>
  <si>
    <t>TASAS, PRECIOS PÚBLICOS Y OTROS INGRESOS</t>
  </si>
  <si>
    <t>Precios Públicos</t>
  </si>
  <si>
    <t>Derechos de matrícula por estudios oficiales</t>
  </si>
  <si>
    <t>.00 Por estudios oficiales</t>
  </si>
  <si>
    <t>.01 Por cursos de doctorado</t>
  </si>
  <si>
    <t>.02 Por tesis doctorales</t>
  </si>
  <si>
    <t>.03 Por selectividad y acceso</t>
  </si>
  <si>
    <t>.04 Por proyectos de fin de carrera</t>
  </si>
  <si>
    <t>.05 Por expedición de títulos oficiales</t>
  </si>
  <si>
    <t>.06 Por derechos de secretaría</t>
  </si>
  <si>
    <t>.07 Master oficiales</t>
  </si>
  <si>
    <t>.08 Pruebas homologación títulos</t>
  </si>
  <si>
    <t>.09 Derechos diversos ingresos académicos</t>
  </si>
  <si>
    <t>Entradas a Museos, Exposiciones y Espectáculos</t>
  </si>
  <si>
    <t>.00 Ingresos por Conciertos</t>
  </si>
  <si>
    <t>.01 Ingresos por Exposiciones y Espectáculos</t>
  </si>
  <si>
    <t>Prestación de servicios por cursos y seminarios</t>
  </si>
  <si>
    <t>.00 Derechos de matrícula títulos propios</t>
  </si>
  <si>
    <t>.01 Matrícula de másters propios</t>
  </si>
  <si>
    <t>.02 Matrícula en cursos y seminarios</t>
  </si>
  <si>
    <t>.03 Ing. expedición títulos propios</t>
  </si>
  <si>
    <t>Otros precios públicos en cursos y seminarios</t>
  </si>
  <si>
    <t>.00 Otros precios públicos en cursos y seminarios</t>
  </si>
  <si>
    <t>Otros precios públicos</t>
  </si>
  <si>
    <t>.00 Derechos a examen plazas docentes</t>
  </si>
  <si>
    <t>.01 Derechos a examen oposiciones P.A.S.</t>
  </si>
  <si>
    <t>Otros ingresos procedentes prestaciones de servicio</t>
  </si>
  <si>
    <t>Prestación servicios por convenio voluntariado</t>
  </si>
  <si>
    <t>.00 Prestación servicios por convenio voluntariado</t>
  </si>
  <si>
    <t>329 Otros ingresos procedentes prestaciones de servicio</t>
  </si>
  <si>
    <t>.00 Cánones 13% artículo 83 L.O.U.</t>
  </si>
  <si>
    <t>.01 Prestación de servicios facturación O.T.T.</t>
  </si>
  <si>
    <t>.02 Residencia</t>
  </si>
  <si>
    <t>.03 Actividades deportivas</t>
  </si>
  <si>
    <t>.04 Préstamos interbibliotecarios</t>
  </si>
  <si>
    <t>.05 Ingresos por servicios prestados en Centros</t>
  </si>
  <si>
    <t>.06 Organización de Congresos y otros eventos</t>
  </si>
  <si>
    <t>.07 Prestación de servicios por actividades culturales</t>
  </si>
  <si>
    <t>.08 Cánones fundaciones</t>
  </si>
  <si>
    <t>.10 Cánones Fundación Universidad Empresa</t>
  </si>
  <si>
    <t xml:space="preserve">.11 Cánones por Prácticas en Empresas </t>
  </si>
  <si>
    <t>.99 Otros Ingresos  por prestación de servicios</t>
  </si>
  <si>
    <t>Venta de bienes</t>
  </si>
  <si>
    <t>Venta de publicaciones propias</t>
  </si>
  <si>
    <t>Venta de fotocopias</t>
  </si>
  <si>
    <t>Venta de material agropecuario</t>
  </si>
  <si>
    <t>Venta de material de desecho</t>
  </si>
  <si>
    <t>Venta de artículos publicitarios</t>
  </si>
  <si>
    <t>Venta de otros bienes</t>
  </si>
  <si>
    <t>Reintegros de operaciones corrientes</t>
  </si>
  <si>
    <t>De ejercicios cerrados</t>
  </si>
  <si>
    <t xml:space="preserve">Otros ingresos </t>
  </si>
  <si>
    <t>Otros ingresos.Indemnizaciones</t>
  </si>
  <si>
    <t>.00 Indemnización de seguros</t>
  </si>
  <si>
    <t>.01 Intereses de demora</t>
  </si>
  <si>
    <t>.09 Otras indemnizaciones</t>
  </si>
  <si>
    <t>Ingresos diversos</t>
  </si>
  <si>
    <t>399 Ingresos diversos</t>
  </si>
  <si>
    <t>.00 Recursos eventuales</t>
  </si>
  <si>
    <t>.90 Fianzas por alquiler de taquillas</t>
  </si>
  <si>
    <t xml:space="preserve">.99 Otros ingresos diversos </t>
  </si>
  <si>
    <t>TRANSFERENCIAS CORRIENTES</t>
  </si>
  <si>
    <t>De la Administración del Estado</t>
  </si>
  <si>
    <t>Del Departamento al que está adscrito</t>
  </si>
  <si>
    <t>.00 Transferencias corrientes del M.E.C.</t>
  </si>
  <si>
    <t>.02 Transferencias M.E.C. Habilitación Nacional</t>
  </si>
  <si>
    <t>.03 Subvenciones M.E.C. Erasmus/Séneca/Sócrates</t>
  </si>
  <si>
    <t>.05 Otras subvenciones  del  M.E.C.</t>
  </si>
  <si>
    <t>.09 Subvenciones de M.C.I. Erasmus/Séneca/Sócrates</t>
  </si>
  <si>
    <t>Del Otros Departamentos</t>
  </si>
  <si>
    <t>.00 Transferencias corrientes de otros Departamentos</t>
  </si>
  <si>
    <t>.01 Subvenciones corrientes de otros Departamentos</t>
  </si>
  <si>
    <t xml:space="preserve">De Organismos Autónomos </t>
  </si>
  <si>
    <t>Transferencias corrientes de OO. AA.</t>
  </si>
  <si>
    <t>.00 Transferencias corrientes de OO. AA.</t>
  </si>
  <si>
    <t xml:space="preserve">.01 Subvenciones corrientes de OO. AA. </t>
  </si>
  <si>
    <t xml:space="preserve">.02 Subvenciones corrientes-Programa Erasmus </t>
  </si>
  <si>
    <t>.04 Subvenciones corrientes de OO AA Comunidad de Madrid</t>
  </si>
  <si>
    <t>%</t>
  </si>
  <si>
    <t>De Otros Organismos Públicos</t>
  </si>
  <si>
    <t>Trans. y Subv. Corrientes de OO. PP. para investigación</t>
  </si>
  <si>
    <t>.00 Transferencias Corrientes de OO.PP.para investigación</t>
  </si>
  <si>
    <t xml:space="preserve">.01 Subvenciones corrientes de OO.PP. para investigación </t>
  </si>
  <si>
    <t>De Empresas y otros Entes Públicos</t>
  </si>
  <si>
    <t>Transferencias corrientes de Empresas Públicas</t>
  </si>
  <si>
    <t>Transferencias corrientes de Entidades Empresariales</t>
  </si>
  <si>
    <t>.01 Subvenciones  corrientes de otros Entes Públicos</t>
  </si>
  <si>
    <t>Transferencias corrientes de otros Organismos Públicos</t>
  </si>
  <si>
    <t>.00 Transferencias corrientes de otros Organismos Públicos</t>
  </si>
  <si>
    <t>.01 Subvenciones  corrientes de otros Organismos Públicos</t>
  </si>
  <si>
    <t>Transferencias y subvenciones  corrientes de otros Organismos</t>
  </si>
  <si>
    <t>.00 Transferencias corrientes</t>
  </si>
  <si>
    <t>.01 Subvenciones  corrientes de otros Org. Aut. y Col. Prof.</t>
  </si>
  <si>
    <t>De Comunidades Autónomas</t>
  </si>
  <si>
    <t xml:space="preserve"> Transferencias y subvenciones corrientes Comunidad Madrid</t>
  </si>
  <si>
    <t>.00 Transferencia nominativa de la Comunidad de Madrid</t>
  </si>
  <si>
    <t>.01 Transferencias corrientes Com. Madrid Otras Retribuc.</t>
  </si>
  <si>
    <t>Otras Transferencias y Subvenciones corrientes</t>
  </si>
  <si>
    <t>Otras transf. corr. Comunidad Madrid</t>
  </si>
  <si>
    <t xml:space="preserve">.01 Otras transf. corr. Comunidad Madrid.Consejo Social </t>
  </si>
  <si>
    <t>.02 Otras transf. corr. Comunidad Madrid. Becas Finnova</t>
  </si>
  <si>
    <t>.03 Otras subvenciones de la Comunidad de Madrid</t>
  </si>
  <si>
    <t>.04 Subvenciones corrientes Com. de Madrid Cursos Formacion</t>
  </si>
  <si>
    <t>.10 Transferencias corrientes financiar matrícula másters</t>
  </si>
  <si>
    <t>De Corporaciones Locales</t>
  </si>
  <si>
    <t xml:space="preserve">De Ayuntamientos </t>
  </si>
  <si>
    <t>De Empresas Privadas</t>
  </si>
  <si>
    <t>Transferencias y Subven. corrientes de Empresas Privadas</t>
  </si>
  <si>
    <t>.00 Transferencias Corrientes de Empresas Privadas</t>
  </si>
  <si>
    <t>.01 Subvenciones Corrientes de Empresas Privadas</t>
  </si>
  <si>
    <t>De Familias e Instituciones sin fines de lucro</t>
  </si>
  <si>
    <t>Transf. y Subv. Corr.de Familias e Inst. sin fines de lucro</t>
  </si>
  <si>
    <t>.00 Transf. Corr. de Familias e Instit. sin fines de lucro</t>
  </si>
  <si>
    <t>.01 Subv. Corr. de Familias e Instit. sin fines de lucro</t>
  </si>
  <si>
    <t>Transf. y Subv. Corr. de Fundaciones Privadas</t>
  </si>
  <si>
    <t>.00 Transferencias corrientes Fundaciones Privadas</t>
  </si>
  <si>
    <t>.01 Subvenciones Corrientes de Fundaciones Privadas</t>
  </si>
  <si>
    <t>.11 Subvenciones Corrientes de Inst. Sin Animo de Lucro</t>
  </si>
  <si>
    <t>Del Exterior</t>
  </si>
  <si>
    <t>Otras subvenciones de la Unión  Europea</t>
  </si>
  <si>
    <t>Otras subvenciones corrientes</t>
  </si>
  <si>
    <t>INGRESOS PATRIMONIALES</t>
  </si>
  <si>
    <t>Intereses de dépositos</t>
  </si>
  <si>
    <t>Intereses de cuentas bancarias</t>
  </si>
  <si>
    <t>.00 De cuentas corrientes</t>
  </si>
  <si>
    <t>Intereses de depósitos</t>
  </si>
  <si>
    <t>Intereses de otros depósitos</t>
  </si>
  <si>
    <t>Dividendos y participaciones en beneficios</t>
  </si>
  <si>
    <t>Dividendos procedentes de diversos legados</t>
  </si>
  <si>
    <t>Dividendos y participaciones en beneficios empresas privadas</t>
  </si>
  <si>
    <t>.01 Primas de asistencia Junta accionistas</t>
  </si>
  <si>
    <t>Rentas de bienes inmuebles</t>
  </si>
  <si>
    <t>Alquiler y productos de inmuebles</t>
  </si>
  <si>
    <t>.10 Alquiler de locales</t>
  </si>
  <si>
    <t>.99 Otros alquileres: taquillas, azoteas</t>
  </si>
  <si>
    <t>Otras rentas procedentes de bienes inmuebles</t>
  </si>
  <si>
    <t>Productos de concesiones y aprov. especiales</t>
  </si>
  <si>
    <t>Productos de concesiones administrativas</t>
  </si>
  <si>
    <t>.00 Concesiones administrativas</t>
  </si>
  <si>
    <t xml:space="preserve">.01 Concesión administrativa solar </t>
  </si>
  <si>
    <t>Otras concesiones y aprovechamientos</t>
  </si>
  <si>
    <t>Otros Ingresos Patrimoniales</t>
  </si>
  <si>
    <t>Beneficios por realización de inversiones financieras</t>
  </si>
  <si>
    <t>ENAJENACIÓN DE INVERSIONES REALES</t>
  </si>
  <si>
    <t>Venta de Terrenos</t>
  </si>
  <si>
    <t>Venta de Solares</t>
  </si>
  <si>
    <t>De las demás inversiones reales</t>
  </si>
  <si>
    <t>Maquinaria, instalaciones y utillaje</t>
  </si>
  <si>
    <t>.00 Maquinaria</t>
  </si>
  <si>
    <t>TRANSFERENCIAS Y SUBVENCIONES DE CAPITAL</t>
  </si>
  <si>
    <t>Transferencias y subvenc. del Depart. a que está adscrito</t>
  </si>
  <si>
    <t>.00 Transferencias de capital del M.E.C.</t>
  </si>
  <si>
    <t>.01 Transferencias de capital M.E.C. para Investigación</t>
  </si>
  <si>
    <t>.02 Subvenciones de capital M.E.C.</t>
  </si>
  <si>
    <t>.03 Subvenciones de capital M.E.C. para Investigación</t>
  </si>
  <si>
    <t>Transferencias y subvenc. de otros Ministerios para investig.</t>
  </si>
  <si>
    <t>.00 Transferencias de otros Ministerios</t>
  </si>
  <si>
    <t>.01 Subvenciones de otros Ministerios</t>
  </si>
  <si>
    <t>De Organismos Autónomos</t>
  </si>
  <si>
    <t>Transf. capital de Organismos Autónomos Administrativos</t>
  </si>
  <si>
    <t xml:space="preserve">710 Transferencias de capital Organismos Autónomos </t>
  </si>
  <si>
    <t xml:space="preserve">.00 Transferencias de capital Organismos Autónomos </t>
  </si>
  <si>
    <t xml:space="preserve">.01 Subvenciones de capital Organismos Autónomos </t>
  </si>
  <si>
    <t>.02 Transferencias de capital de OO AA de la Com. de Madrid</t>
  </si>
  <si>
    <t>De la Seguridad Social</t>
  </si>
  <si>
    <t>Transferencias y Subvenciones de capital seguridad social</t>
  </si>
  <si>
    <t>.01 Subvenciones de capital seguridad social</t>
  </si>
  <si>
    <t>De Entidades Públicas Empresariales o Agencias Estatales</t>
  </si>
  <si>
    <t>Transferencias y Subvenciones de capital de Ent. Públ. ó AA. EE.</t>
  </si>
  <si>
    <t>.01 Transferencias de capital de Ent. Públ. ó AA. EE.</t>
  </si>
  <si>
    <t>De Empresas Públicas  y otros Entes Públicos</t>
  </si>
  <si>
    <t>Trans. y Subv. de capital de empresas públicas</t>
  </si>
  <si>
    <t>.01 Subvenciones de capital de empresas públicas</t>
  </si>
  <si>
    <t>Trans. y subv. de capital de otros entes públicos</t>
  </si>
  <si>
    <t>.00 Trans. De capital de otros entes públicos</t>
  </si>
  <si>
    <t>.01 Subvenciones de capital de otros entes públicos</t>
  </si>
  <si>
    <t>Trans. y subv. de capital de otros organismos públicos</t>
  </si>
  <si>
    <t>.01 Subvenciones de capital de otros organismos públicos</t>
  </si>
  <si>
    <t>De Comunidades Autonómas</t>
  </si>
  <si>
    <t>Transferencias y subvenc. de capital Comunidad de Madrid</t>
  </si>
  <si>
    <t>.00 Transferencias de la  C.A.M. para inversiones</t>
  </si>
  <si>
    <t>.01 Subvenciones de capital de la C.A.M.  investigación</t>
  </si>
  <si>
    <t>.02 Subvenciones de capital I3</t>
  </si>
  <si>
    <t xml:space="preserve">Otras transferencias y subvenciones de capital </t>
  </si>
  <si>
    <t>.01 Otras subvenciones de capital para investigación</t>
  </si>
  <si>
    <t>Transferencias y subvenciones de capital de Ayuntamientos</t>
  </si>
  <si>
    <t>.00 Transferencias de capital de Ayuntamientos</t>
  </si>
  <si>
    <t>.01 Subvenciones de capital de Ayuntamientos</t>
  </si>
  <si>
    <t xml:space="preserve">Transf. y subv. de capital para investigación empresas privadas </t>
  </si>
  <si>
    <t>.00 Transferencias de capital para investigación</t>
  </si>
  <si>
    <t>.01 Subvenciones de capital para investigación</t>
  </si>
  <si>
    <t>Transf. y subv. de capital de familias e instituc. sin fines de lucro</t>
  </si>
  <si>
    <t>.00 Transferencias de capital de familias e instituc. sin fines lucro</t>
  </si>
  <si>
    <t>.01 Subvenciones de capital de familias e instituc. sin fines lucro</t>
  </si>
  <si>
    <t>Transf. y subv. de capital de fundaciones</t>
  </si>
  <si>
    <t>.01 Subvenciones de capital de fundaciones</t>
  </si>
  <si>
    <t>Del exterior</t>
  </si>
  <si>
    <t>Transf. y subv. capital Fondo Europeo Desarrollo Regional</t>
  </si>
  <si>
    <t>.00 Transferencias capital Fondo Europeo Desarrollo Regional</t>
  </si>
  <si>
    <t>.01 Subvenciones capital Fondo Europeo Desarrollo Regional</t>
  </si>
  <si>
    <t>Otras transferencias y subvenciones de capital de la UE</t>
  </si>
  <si>
    <t>.01 Otras subvenciones de capital de la UE</t>
  </si>
  <si>
    <t>.02 Programa Marco 2000 a 2006</t>
  </si>
  <si>
    <t>.03 Programa Marco 2007 a 2013</t>
  </si>
  <si>
    <t>.04 Programa UE Horizonte 2</t>
  </si>
  <si>
    <t>Otras transferencias y subvenciones de capital del Exterior</t>
  </si>
  <si>
    <t>.00 Otras transferencias de capital recibidas del exterior</t>
  </si>
  <si>
    <t>.01 Otras subvenciones de capital recibidas del exterior</t>
  </si>
  <si>
    <t>ACTIVOS FINANCIEROS</t>
  </si>
  <si>
    <t>Enajenación deuda del Sector Público</t>
  </si>
  <si>
    <t>Enajenación Deuda del Sector Públ. a Corto Plazo</t>
  </si>
  <si>
    <t>Enajenación Deuda del Sector Públ. a Largo Plazo</t>
  </si>
  <si>
    <t>Enajenación de obligac. y bonos fuera del Sector Público</t>
  </si>
  <si>
    <t xml:space="preserve"> Enajenación deuda fuera del Sector Público</t>
  </si>
  <si>
    <t>Reintegro préstamos concedidos  fuera del sector público</t>
  </si>
  <si>
    <t>A corto plazo</t>
  </si>
  <si>
    <t>.01 Reinteg. préstamos al personal funcionario a c/p</t>
  </si>
  <si>
    <t>.02 Reinteg. préstamos a personal laboral a c/p</t>
  </si>
  <si>
    <t>Al personal a largo plazo</t>
  </si>
  <si>
    <t>.01 Reinteg. préstamos al personal funcionario a largo plazo</t>
  </si>
  <si>
    <t>.02 Reinteg. préstamos al personal laboral a largo plazo</t>
  </si>
  <si>
    <t>Devolución de Depositos y Fianzas</t>
  </si>
  <si>
    <t>Devolución de Depósito a corto y largo plazo</t>
  </si>
  <si>
    <t>00. Devolución de depósito a largo plazo</t>
  </si>
  <si>
    <t>Devolución de Fianzas a corto y largo plazo</t>
  </si>
  <si>
    <t>Enajenación de acciones y particip. fuera del Sector Público</t>
  </si>
  <si>
    <t>Enajenación de acciones fuera del Sector Público</t>
  </si>
  <si>
    <t>.00 Enajenación de acciones fuera del Sector Público a l/p</t>
  </si>
  <si>
    <t>.01 Enajenación acciones  empresas nacionales</t>
  </si>
  <si>
    <t>Enajenación de acciones y participaciones fuera Sector Púb.</t>
  </si>
  <si>
    <t>PASIVOS FINANCIEROS</t>
  </si>
  <si>
    <t>Préstamos recibidos del interior</t>
  </si>
  <si>
    <t>Préstamos recibidos a  c/p de Entes Sector Público</t>
  </si>
  <si>
    <t>Préstamos recibidos a  l/p de Entes Sector Público</t>
  </si>
  <si>
    <t>Depósitos y fianzas recibidos</t>
  </si>
  <si>
    <t>Fianzas recibidas a corto y largo plazo</t>
  </si>
  <si>
    <t>TOTAL</t>
  </si>
  <si>
    <t>SUBCONCEPTO</t>
  </si>
  <si>
    <t>Rótulos de fila</t>
  </si>
  <si>
    <t>Total general</t>
  </si>
  <si>
    <t>Suma de Derechos Recon Netos</t>
  </si>
  <si>
    <t>48 - TRANSFERENCIAS Y SUBVENCIONES CORR. DE FAMILIAS E INST. SIN ANIM. LUC</t>
  </si>
  <si>
    <t xml:space="preserve"> 49 - TRANSFERENCIAS Y SUBVENCIONES CORRIENTES DEL EXTERIOR</t>
  </si>
  <si>
    <t>4 - TRANSFERENCIAS Y SUBVENCIONES CORRIENTES</t>
  </si>
  <si>
    <t xml:space="preserve"> 40 - TRANSFERENCIAS Y SUBVENCIONES CORR. DE LA ADMINISTRACION DEL ESTADO</t>
  </si>
  <si>
    <t xml:space="preserve"> 41 - TRANSFERENCIAS Y SUBVENCIONES CORRIENTES OO.AA.</t>
  </si>
  <si>
    <t>43 - DE OTROS ORGANISMOS PÚBLICOS</t>
  </si>
  <si>
    <t>44 - TRANSFERENCIAS Y SUBVENCIONES CORRIENTES DE EMPRESAS Y OTROS ENTES PUBLICOS</t>
  </si>
  <si>
    <t>45 - DE COMUNIDADES AUTONOMAS</t>
  </si>
  <si>
    <t>47 - TRANSFERENCIAS Y SUBVENCIONES CORR. DE EMPRESAS PRIVADAS</t>
  </si>
  <si>
    <t xml:space="preserve"> 52 - INTERESES DE DEPOSITOS</t>
  </si>
  <si>
    <t>53 - DIVIDENDOS Y PARTICIPACIONES EN BENEFICIOS</t>
  </si>
  <si>
    <t>54 - RENTAS DE BIENES INMUEBLES</t>
  </si>
  <si>
    <t xml:space="preserve"> 55 - PRODUCTOS DE CONCESIONES Y APROV. ESPECIALES</t>
  </si>
  <si>
    <t>5 - INGRESOS PATRIMONIALES</t>
  </si>
  <si>
    <t>70 - TRANSFERENCIAS Y SUBVENCIONES DE CAPITAL DEL ESTADO</t>
  </si>
  <si>
    <t>71 - TRANSFERENCIAS Y SUBVENCIONES DE CAPITAL DE OO. AA.</t>
  </si>
  <si>
    <t>73 - TRANS. Y SUBVENCIONES DE CAPITAL ORG. AUT. COM, IND, Y FIN</t>
  </si>
  <si>
    <t>74 - TRANS. Y SUBVENCIONES DE CAPITAL EMPRESAS PUBL Y OTROS ENTES PUBL</t>
  </si>
  <si>
    <t>75 - TRANSFERENCIAS Y SUBVENCIONES DE CAPITAL CC.AA.</t>
  </si>
  <si>
    <t>77 - TRANSFERENCIAS Y SUBVENCIONES DE CAPITAL DE EMPRESAS PRIVADAS</t>
  </si>
  <si>
    <t>78 - TRANS. Y SUBVENCIONES DE CAPITAL DE FAM. E INSTITU. SIN ANIMO LUCR</t>
  </si>
  <si>
    <t>79 - TRANSFERENCIAS Y SUBVENCIONES DE CAPITAL DEL EXTERIOR</t>
  </si>
  <si>
    <t>7 - TRANSFERENCIAS Y SUBVENCIONES DE CAPITAL</t>
  </si>
  <si>
    <t>83 - REINTEGROS PRESTAMOS FUERA SECTOR PUBLICO</t>
  </si>
  <si>
    <t>86 - ENAJEN. ACCIONES FUERA SECTOR PUBLICO</t>
  </si>
  <si>
    <t>91 - PRESTAMOS RECIBIDOS DEL INTERIOR</t>
  </si>
  <si>
    <t>87 - REMANENTE DE TESORERÍA</t>
  </si>
  <si>
    <t>8 - ACTIVOS FINANCIEROS</t>
  </si>
  <si>
    <t>9 - PASIVOS FINANCIEROS</t>
  </si>
  <si>
    <t>31 - PRECIOS PUBLICOS</t>
  </si>
  <si>
    <t>32 - OTROS INGRESOS PROCEDENTES DE PRESTACIÓN DE SERVICIOS</t>
  </si>
  <si>
    <t>33 - VENTA DE BIENES</t>
  </si>
  <si>
    <t>38 - REINTEGRO OPERACIONES CORRIENTES</t>
  </si>
  <si>
    <t>39 - OTROS INGRESOS</t>
  </si>
  <si>
    <t>3 - TASAS PRECIOS PUBLICOS Y OTROS INGRESOS</t>
  </si>
  <si>
    <t>319.01- DER. EXAMEN OPOSICIONES PAS</t>
  </si>
  <si>
    <t>401.00 - TRANSFERENCIAS CORRIENTES OTROS DEPARTAMENTOS NO REINTEGRABLES</t>
  </si>
  <si>
    <t>459.00 - OTRAS TRANSFERENCIAS  CORRIENTES COMUNIDAD DE MADRID</t>
  </si>
  <si>
    <t>750.02 - SUBVENCIONES DE CAPITAL  I3</t>
  </si>
  <si>
    <t>6 - ENAJENACIÓN DE INVERSIONES REALES</t>
  </si>
  <si>
    <t>759 - OTRAS TRANSFERENCIAS Y SUBVENCIONES DE CAPITAL</t>
  </si>
  <si>
    <t>759.01 - OTRAS SUBVENCIONES DE CAPITAL PARA INVESTIGACIÓN</t>
  </si>
  <si>
    <t>76 - DE CORPORACIONES LOCALES</t>
  </si>
  <si>
    <t>760 -TRANSFERENCIAS Y SUBVENCIONES DE CAPITAL DE AYUNTAMIENTOS</t>
  </si>
  <si>
    <t>760.01 - SUBVENCIONES DE CAPITAL DE AYUNTAMIENTOS</t>
  </si>
  <si>
    <t>312 - PRECIOS PÚBLICOS  TÍTULOS PROPIOS,MÁSTERES PROPIOS, CURSOS Y SEMINARIOS</t>
  </si>
  <si>
    <t>332.00 - VENTA DE FOTOCOPIAS Y OTROS PRODUCTOS DE REPROGRAFÍA</t>
  </si>
  <si>
    <t>332 - VENTA DE FOTOCOPIAS Y OTROS PRODUCTOS DE REPOGRAFÍA</t>
  </si>
  <si>
    <t>329.01 - PREST. SERVS. FACTURACION OTT PROYECTOS INVESTIGACIÓN</t>
  </si>
  <si>
    <t>400.03 - SUBVENCIONES M. EDUC. BECAS ERASMUS, SÉNECA NO REINT. SÓCRATES</t>
  </si>
  <si>
    <t>431 - TRANSF. Y SUBV. CORRIENTES ORG. PÚBL. PARA INVESTIGACIÓN</t>
  </si>
  <si>
    <t>431.00 - TRANSF. CORRIENTES. ORGAN. PÚBLI. PARA INVESTIGACIÓN</t>
  </si>
  <si>
    <t>431.01 - SUBVEN. CORRIENTES ORGANIS. PÚBLICOS PARA INVESTIGACIÓN</t>
  </si>
  <si>
    <t>442 - TRANSFERENCIAS Y SUBVENCIONES CORRIENTES DE OTROS ORGANISMOS PÚBLICOS</t>
  </si>
  <si>
    <t>44 - TRANSFERENCIAS Y SUBVENCIONES CORRIENTES EMPRESAS Y OTROS ENTES PÚBLICOS</t>
  </si>
  <si>
    <t>48 - TRANSFERENCIAS Y SUBVENCIONES CORR. DE FAMILIAS E INST. SIN ANIM. LUCRO</t>
  </si>
  <si>
    <t>480 - TRANSFENCIAS Y SUBVENCIONES CORR. DE FAMILIAS E INST. SIN ANIM. LUCRO</t>
  </si>
  <si>
    <t>480.00 - TRANSFERENCIAS CORRIENTES DE FAMILIAS E INSTITUCIONES</t>
  </si>
  <si>
    <t>480.01 - SUBVENCIONES CORRIENTES NO REINTEGRABLES DE FAMILIAS E INSTITUC.</t>
  </si>
  <si>
    <t>481.11 - SUBVENCIONES CORRIENTES DE INST. SIN ÁNIMO DE LUCRO</t>
  </si>
  <si>
    <t>492 - OTRAS SUBVENCIONES CORRIENTES DE UNIÓN EUROPEA</t>
  </si>
  <si>
    <t>492.00 - SUBVENCIONES CORRIENTES DE LA UNIÓN EUROPEA NO REINTEGRABLES</t>
  </si>
  <si>
    <t>492.01 - SUBVENCIONES CORRIENTES DE LA UNIÓN EUROPEA REINTEGRABLES</t>
  </si>
  <si>
    <t>613 - MAQUINARÍA, INSTALACIONES Y UTILLAJE</t>
  </si>
  <si>
    <t>613.00 - MAQUINARÍA</t>
  </si>
  <si>
    <t>740 - TRANS. Y SUBVENCIONES DE CAPITAL EMPRESAS PÚBLICAS</t>
  </si>
  <si>
    <t>74 - TRANS. Y SUBVENCIONES DE CAPITAL EMPRESAS PÚBL Y OTROS ENTES PÚBL</t>
  </si>
  <si>
    <t>750.01 - SUBVENCIONES DE CAPITAL CM INVESTIGACIÓN</t>
  </si>
  <si>
    <t>830.01 - REINTEGROS PRÉSTAMOS A FUNCIONARIOS</t>
  </si>
  <si>
    <t>83 - REINTEGROS PRÉSTAMOS FUERA SECTOR PÚBLICO</t>
  </si>
  <si>
    <t>830 - REINTEGROS PRÉSTAMOS AL PERSONAL A CORT</t>
  </si>
  <si>
    <t>830.02 - REINTEGROS PRÉSTAMOS PERS. LABORAL</t>
  </si>
  <si>
    <t>86 - ENAJEN. ACCIONES FUERA SECTOR PÚBLICO</t>
  </si>
  <si>
    <t>860 - ENAJEN. ACC. Y PARTICIP. FUERA S. PÚBLICO EMP. NACIONALES Y U.E.</t>
  </si>
  <si>
    <t>860.00 - ENAJEN. ACC. Y PARTICIP. FUERA S. PUBL. EMP. NACIÓN. Y UE A LP</t>
  </si>
  <si>
    <t>91 - PRÉSTAMOS RECIBIDOS DEL INTERIOR</t>
  </si>
  <si>
    <t>910.01 - PRÉSTAMOS RECIBIDOS A C/P SECTOR PÚBLICO TRANSFORM. EN SUBVENCIONES</t>
  </si>
  <si>
    <t>911.01 - PRÉSTAMOS RECIBIDOS A L/P SECTOR PÚBLICO TRANSFORM. EN SUBVENCIONES</t>
  </si>
  <si>
    <t>911.00 - PRÉSTAMOS RECIBIDOS A L/P SECTOR PÚBLICO NO TRANSFORM.  SUBVENCIONES</t>
  </si>
  <si>
    <t>911 - PRÉSTAMOS RECIBIDOS A L/P DE ENTES DEL SP</t>
  </si>
  <si>
    <t>3 - TASAS PRECIOS PÚBLICOS Y OTROS INGRESOS</t>
  </si>
  <si>
    <t>31 - PRECIOS PÚBLICOS</t>
  </si>
  <si>
    <t>310 - DERECHOS DE MATRÍCULA POR ESTUDIOS OFICIALES</t>
  </si>
  <si>
    <t>310.05 - EXPEDICIÓN DE TITULOS OFICIALES</t>
  </si>
  <si>
    <t>310.09 - INGRESOS POR DIVERSOS GASTOS ACADÉMICOS</t>
  </si>
  <si>
    <t>329.98 - INGRESOS REMANENTES GENERADOS POR GESTIÓN FUNDACIONES</t>
  </si>
  <si>
    <t>329.99 - OTROS INGRESOS PROCEDENTES PRÉST. SERVICIOS</t>
  </si>
  <si>
    <t>329 - OTROS INGRESOS POR PRESTACIÓN DE SERVICIOS</t>
  </si>
  <si>
    <t>329.03 - PRESTACIÓN DE SERVICIOS USO INSTALACIONES DEPORTIVAS</t>
  </si>
  <si>
    <t>391.00 - INDEMNIZACIÓN DE SEGUROS</t>
  </si>
  <si>
    <t>528 - INTERESES DE DEPÓSITOS</t>
  </si>
  <si>
    <t>61 - DE LAS DEMÁS INVERSIONES REALES</t>
  </si>
  <si>
    <t>2017</t>
  </si>
  <si>
    <t>2017-2016
Diferencia</t>
  </si>
  <si>
    <t>399.90 - DIFERENCIA DE CAMBIOS,PAGO EN MONEDA EXTRANJERA</t>
  </si>
  <si>
    <t>401.02 - SUBVENCIONES CORRIENTES OTROS DEPARTAMENTOS  REINTEGRABLE</t>
  </si>
  <si>
    <t>440 - TRANSFERENCIAS CORRIENTES DE EMPRESAS PUBLICAS</t>
  </si>
  <si>
    <t>459.03 - OTRAS SUBV. CORRIENTES DE LA COMUNIDAD DE MADRID, NO REINTEGRABLE</t>
  </si>
  <si>
    <t>619 - MOBILIARIO</t>
  </si>
  <si>
    <t>619.02 - ELEMENTOS DE TRANSPORTE</t>
  </si>
  <si>
    <t>770.00 -TRANSF.  DE CAPITAL PARA INVESTIG. DE EMPR. PRIV</t>
  </si>
  <si>
    <t>799.00 - OTRAS TRANSFERENCIAS DE CAPITAL RECIBIDAS DEL EX</t>
  </si>
  <si>
    <t>Cuadro 4. Comparación  derechos reconocidos netos por subconceptos en 2017 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</si>
</sst>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_-;\-* #,##0\ _€_-;_-* &quot;-&quot;\ _€_-;_-@_-"/>
    <numFmt numFmtId="164" formatCode="#,##0.00;\-#,##0.00"/>
    <numFmt numFmtId="165" formatCode="_-* #,##0.00\ _€_-;\-* #,##0.00\ _€_-;_-* &quot;-&quot;\ _€_-;_-@_-"/>
    <numFmt numFmtId="166" formatCode="#,##0.00_);\-#,##0.00"/>
  </numFmts>
  <fonts count="10" x14ac:knownFonts="1">
    <font>
      <sz val="11"/>
      <color theme="1"/>
      <name val="Calibri"/>
    </font>
    <font>
      <b/>
      <sz val="10"/>
      <color rgb="FF333399"/>
      <name val="Calibri"/>
      <family val="2"/>
    </font>
    <font>
      <sz val="8"/>
      <color theme="1"/>
      <name val="Calibri"/>
      <family val="2"/>
    </font>
    <font>
      <b/>
      <sz val="8"/>
      <color theme="1"/>
      <name val="Calibri"/>
      <family val="2"/>
    </font>
    <font>
      <sz val="11"/>
      <color theme="1"/>
      <name val="Calibri"/>
      <family val="2"/>
    </font>
    <font>
      <sz val="8"/>
      <name val="Calibri"/>
      <family val="2"/>
      <scheme val="minor"/>
    </font>
    <font>
      <b/>
      <sz val="8"/>
      <name val="Calibri"/>
      <family val="2"/>
      <scheme val="minor"/>
    </font>
    <font>
      <b/>
      <sz val="11"/>
      <color theme="1"/>
      <name val="Calibri"/>
      <family val="2"/>
    </font>
    <font>
      <b/>
      <sz val="14"/>
      <color theme="1"/>
      <name val="Calibri"/>
      <family val="2"/>
    </font>
    <font>
      <sz val="11"/>
      <color indexed="8"/>
      <name val="Calibri"/>
      <family val="2"/>
      <scheme val="minor"/>
    </font>
  </fonts>
  <fills count="9">
    <fill>
      <patternFill patternType="none"/>
    </fill>
    <fill>
      <patternFill patternType="gray125"/>
    </fill>
    <fill>
      <patternFill patternType="solid">
        <fgColor rgb="FFD5D9E2"/>
      </patternFill>
    </fill>
    <fill>
      <patternFill patternType="solid">
        <fgColor rgb="FFFFFFFF"/>
      </patternFill>
    </fill>
    <fill>
      <patternFill patternType="solid">
        <fgColor rgb="FFF3F2EA"/>
      </patternFill>
    </fill>
    <fill>
      <patternFill patternType="solid">
        <fgColor theme="3" tint="0.79998168889431442"/>
        <bgColor indexed="64"/>
      </patternFill>
    </fill>
    <fill>
      <patternFill patternType="solid">
        <fgColor rgb="FFF9F9F9"/>
      </patternFill>
    </fill>
    <fill>
      <patternFill patternType="solid">
        <fgColor theme="3" tint="0.59999389629810485"/>
        <bgColor indexed="64"/>
      </patternFill>
    </fill>
    <fill>
      <patternFill patternType="solid">
        <fgColor indexed="65"/>
        <bgColor indexed="64"/>
      </patternFill>
    </fill>
  </fills>
  <borders count="11">
    <border>
      <left/>
      <right/>
      <top/>
      <bottom/>
      <diagonal/>
    </border>
    <border>
      <left style="thin">
        <color rgb="FF959595"/>
      </left>
      <right/>
      <top style="thin">
        <color rgb="FF959595"/>
      </top>
      <bottom/>
      <diagonal/>
    </border>
    <border>
      <left style="thin">
        <color rgb="FF959595"/>
      </left>
      <right style="thin">
        <color rgb="FF959595"/>
      </right>
      <top style="thin">
        <color rgb="FF959595"/>
      </top>
      <bottom/>
      <diagonal/>
    </border>
    <border>
      <left style="thin">
        <color rgb="FF959595"/>
      </left>
      <right/>
      <top style="thin">
        <color rgb="FF959595"/>
      </top>
      <bottom style="thin">
        <color rgb="FF959595"/>
      </bottom>
      <diagonal/>
    </border>
    <border>
      <left style="thin">
        <color rgb="FF959595"/>
      </left>
      <right style="thin">
        <color rgb="FF959595"/>
      </right>
      <top style="thin">
        <color rgb="FF959595"/>
      </top>
      <bottom style="thin">
        <color rgb="FF959595"/>
      </bottom>
      <diagonal/>
    </border>
    <border>
      <left style="thin">
        <color rgb="FF959595"/>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17">
    <xf numFmtId="0" fontId="0" fillId="0" borderId="0" xfId="0"/>
    <xf numFmtId="0" fontId="0" fillId="0" borderId="0" xfId="0" applyAlignment="1">
      <alignment horizontal="center"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3" borderId="1" xfId="0" applyFont="1" applyFill="1" applyBorder="1" applyAlignment="1">
      <alignment horizontal="left" vertical="top" wrapText="1"/>
    </xf>
    <xf numFmtId="164" fontId="2" fillId="3" borderId="1" xfId="0" applyNumberFormat="1" applyFont="1" applyFill="1" applyBorder="1" applyAlignment="1">
      <alignment horizontal="right" vertical="top" wrapText="1"/>
    </xf>
    <xf numFmtId="164" fontId="2" fillId="3" borderId="2" xfId="0" applyNumberFormat="1" applyFont="1" applyFill="1" applyBorder="1" applyAlignment="1">
      <alignment horizontal="right" vertical="top" wrapText="1"/>
    </xf>
    <xf numFmtId="0" fontId="3" fillId="4" borderId="3" xfId="0" applyFont="1" applyFill="1" applyBorder="1" applyAlignment="1">
      <alignment horizontal="left" vertical="top" wrapText="1"/>
    </xf>
    <xf numFmtId="0" fontId="0" fillId="4" borderId="3" xfId="0" applyFill="1" applyBorder="1" applyAlignment="1">
      <alignment horizontal="left" vertical="top" wrapText="1"/>
    </xf>
    <xf numFmtId="164" fontId="3" fillId="4" borderId="3" xfId="0" applyNumberFormat="1" applyFont="1" applyFill="1" applyBorder="1" applyAlignment="1">
      <alignment horizontal="right" vertical="top" wrapText="1"/>
    </xf>
    <xf numFmtId="164" fontId="3" fillId="4" borderId="4" xfId="0" applyNumberFormat="1" applyFont="1" applyFill="1" applyBorder="1" applyAlignment="1">
      <alignment horizontal="right" vertical="top" wrapText="1"/>
    </xf>
    <xf numFmtId="0" fontId="2" fillId="2" borderId="1" xfId="0" applyFont="1" applyFill="1" applyBorder="1" applyAlignment="1">
      <alignment horizontal="left" vertical="top"/>
    </xf>
    <xf numFmtId="0" fontId="2" fillId="3" borderId="1" xfId="0" applyFont="1" applyFill="1" applyBorder="1" applyAlignment="1">
      <alignment horizontal="left" vertical="top"/>
    </xf>
    <xf numFmtId="0" fontId="0" fillId="4" borderId="3" xfId="0" applyFill="1" applyBorder="1" applyAlignment="1">
      <alignment horizontal="left" vertical="top"/>
    </xf>
    <xf numFmtId="0" fontId="0" fillId="0" borderId="0" xfId="0" applyAlignment="1">
      <alignment horizontal="center" vertical="top"/>
    </xf>
    <xf numFmtId="0" fontId="0" fillId="0" borderId="0" xfId="0" applyAlignment="1"/>
    <xf numFmtId="0" fontId="5" fillId="5" borderId="6" xfId="0" applyFont="1" applyFill="1" applyBorder="1" applyAlignment="1">
      <alignment horizontal="center"/>
    </xf>
    <xf numFmtId="0" fontId="6" fillId="5" borderId="6" xfId="0" applyFont="1" applyFill="1" applyBorder="1" applyAlignment="1">
      <alignment horizontal="center"/>
    </xf>
    <xf numFmtId="0" fontId="5" fillId="5" borderId="7" xfId="0" applyFont="1" applyFill="1" applyBorder="1" applyAlignment="1">
      <alignment horizontal="center"/>
    </xf>
    <xf numFmtId="0" fontId="6" fillId="5" borderId="7" xfId="0" applyFont="1" applyFill="1" applyBorder="1" applyAlignment="1">
      <alignment horizontal="center"/>
    </xf>
    <xf numFmtId="0" fontId="6" fillId="0" borderId="8" xfId="0" applyFont="1" applyBorder="1"/>
    <xf numFmtId="4" fontId="6" fillId="0" borderId="8" xfId="0" applyNumberFormat="1" applyFont="1" applyBorder="1"/>
    <xf numFmtId="4" fontId="6" fillId="0" borderId="8" xfId="0" applyNumberFormat="1" applyFont="1" applyBorder="1" applyAlignment="1">
      <alignment horizontal="right" vertical="center"/>
    </xf>
    <xf numFmtId="10" fontId="6" fillId="0" borderId="8" xfId="0" applyNumberFormat="1" applyFont="1" applyBorder="1" applyAlignment="1">
      <alignment horizontal="right" vertical="center"/>
    </xf>
    <xf numFmtId="0" fontId="5" fillId="0" borderId="8" xfId="0" applyFont="1" applyBorder="1"/>
    <xf numFmtId="4" fontId="5" fillId="0" borderId="8" xfId="0" applyNumberFormat="1" applyFont="1" applyBorder="1"/>
    <xf numFmtId="4" fontId="5" fillId="0" borderId="8" xfId="0" applyNumberFormat="1" applyFont="1" applyBorder="1" applyAlignment="1">
      <alignment horizontal="right" vertical="center"/>
    </xf>
    <xf numFmtId="4" fontId="5" fillId="0" borderId="8" xfId="0" applyNumberFormat="1" applyFont="1" applyBorder="1" applyAlignment="1">
      <alignment horizontal="right"/>
    </xf>
    <xf numFmtId="4" fontId="6" fillId="0" borderId="8" xfId="0" applyNumberFormat="1" applyFont="1" applyBorder="1" applyAlignment="1">
      <alignment horizontal="right"/>
    </xf>
    <xf numFmtId="0" fontId="5" fillId="0" borderId="8" xfId="0" applyFont="1" applyFill="1" applyBorder="1"/>
    <xf numFmtId="4" fontId="5" fillId="0" borderId="8" xfId="0" applyNumberFormat="1" applyFont="1" applyFill="1" applyBorder="1"/>
    <xf numFmtId="0" fontId="5" fillId="0" borderId="6" xfId="0" applyFont="1" applyBorder="1"/>
    <xf numFmtId="4" fontId="5" fillId="0" borderId="6" xfId="0" applyNumberFormat="1" applyFont="1" applyBorder="1" applyAlignment="1">
      <alignment horizontal="right"/>
    </xf>
    <xf numFmtId="0" fontId="5" fillId="0" borderId="7" xfId="0" applyFont="1" applyBorder="1"/>
    <xf numFmtId="4" fontId="5" fillId="0" borderId="9" xfId="0" applyNumberFormat="1" applyFont="1" applyBorder="1"/>
    <xf numFmtId="0" fontId="6" fillId="0" borderId="6" xfId="0" applyFont="1" applyBorder="1"/>
    <xf numFmtId="0" fontId="6" fillId="0" borderId="7" xfId="0" applyFont="1" applyBorder="1"/>
    <xf numFmtId="4" fontId="6" fillId="0" borderId="9" xfId="0" applyNumberFormat="1" applyFont="1" applyBorder="1"/>
    <xf numFmtId="4" fontId="6" fillId="0" borderId="6" xfId="0" applyNumberFormat="1" applyFont="1" applyBorder="1" applyAlignment="1">
      <alignment horizontal="right"/>
    </xf>
    <xf numFmtId="10" fontId="6" fillId="0" borderId="6" xfId="2" applyNumberFormat="1" applyFont="1" applyBorder="1"/>
    <xf numFmtId="0" fontId="6" fillId="0" borderId="6" xfId="0" applyFont="1" applyBorder="1" applyAlignment="1">
      <alignment vertical="center"/>
    </xf>
    <xf numFmtId="4" fontId="5" fillId="0" borderId="6" xfId="0" applyNumberFormat="1" applyFont="1" applyBorder="1"/>
    <xf numFmtId="0" fontId="6" fillId="0" borderId="8" xfId="0" applyFont="1" applyFill="1" applyBorder="1"/>
    <xf numFmtId="4" fontId="6" fillId="0" borderId="8" xfId="0" applyNumberFormat="1" applyFont="1" applyFill="1" applyBorder="1"/>
    <xf numFmtId="0" fontId="6" fillId="0" borderId="8" xfId="0" applyFont="1" applyBorder="1" applyAlignment="1">
      <alignment horizontal="right"/>
    </xf>
    <xf numFmtId="0" fontId="6" fillId="0" borderId="8" xfId="0" applyFont="1" applyBorder="1" applyAlignment="1">
      <alignment horizontal="left"/>
    </xf>
    <xf numFmtId="10" fontId="6" fillId="0" borderId="8" xfId="2" applyNumberFormat="1" applyFont="1" applyBorder="1"/>
    <xf numFmtId="4" fontId="6" fillId="0" borderId="6" xfId="0" applyNumberFormat="1" applyFont="1" applyBorder="1"/>
    <xf numFmtId="0" fontId="6" fillId="0" borderId="6" xfId="0" applyFont="1" applyBorder="1" applyAlignment="1">
      <alignment horizontal="right" vertical="center"/>
    </xf>
    <xf numFmtId="0" fontId="6" fillId="0" borderId="8" xfId="0" applyFont="1" applyBorder="1" applyAlignment="1"/>
    <xf numFmtId="0" fontId="6" fillId="5" borderId="8" xfId="0" applyFont="1" applyFill="1" applyBorder="1" applyAlignment="1">
      <alignment vertical="center"/>
    </xf>
    <xf numFmtId="0" fontId="6" fillId="5" borderId="8" xfId="0" applyFont="1" applyFill="1" applyBorder="1" applyAlignment="1">
      <alignment horizontal="center" vertical="center"/>
    </xf>
    <xf numFmtId="4" fontId="6" fillId="5" borderId="8" xfId="0" applyNumberFormat="1" applyFont="1" applyFill="1" applyBorder="1" applyAlignment="1">
      <alignment horizontal="center" vertical="center"/>
    </xf>
    <xf numFmtId="4" fontId="6" fillId="5" borderId="8" xfId="0" applyNumberFormat="1" applyFont="1" applyFill="1" applyBorder="1" applyAlignment="1">
      <alignment horizontal="right" vertical="center"/>
    </xf>
    <xf numFmtId="10" fontId="6" fillId="5" borderId="8" xfId="2" applyNumberFormat="1" applyFont="1" applyFill="1" applyBorder="1" applyAlignment="1">
      <alignment vertical="center"/>
    </xf>
    <xf numFmtId="0" fontId="5" fillId="0" borderId="0" xfId="0" applyFont="1"/>
    <xf numFmtId="4" fontId="5" fillId="0" borderId="0" xfId="0" applyNumberFormat="1" applyFont="1"/>
    <xf numFmtId="165" fontId="5" fillId="0" borderId="0" xfId="1" applyNumberFormat="1" applyFont="1" applyAlignment="1">
      <alignment horizontal="right"/>
    </xf>
    <xf numFmtId="0" fontId="5" fillId="0" borderId="0" xfId="0" applyFont="1" applyAlignment="1">
      <alignment horizontal="right"/>
    </xf>
    <xf numFmtId="0" fontId="6" fillId="0" borderId="0" xfId="0" applyFont="1" applyBorder="1"/>
    <xf numFmtId="4" fontId="5" fillId="0" borderId="0" xfId="0" applyNumberFormat="1" applyFont="1" applyAlignment="1">
      <alignment horizontal="right"/>
    </xf>
    <xf numFmtId="0" fontId="6" fillId="5" borderId="6" xfId="0" applyFont="1" applyFill="1" applyBorder="1" applyAlignment="1">
      <alignment horizontal="center" vertical="center"/>
    </xf>
    <xf numFmtId="1" fontId="6" fillId="5" borderId="6" xfId="0"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 fontId="0" fillId="0" borderId="0" xfId="0" applyNumberFormat="1"/>
    <xf numFmtId="0" fontId="2" fillId="6" borderId="1" xfId="0" applyFont="1" applyFill="1" applyBorder="1" applyAlignment="1">
      <alignment horizontal="left" vertical="top"/>
    </xf>
    <xf numFmtId="0" fontId="3" fillId="4" borderId="1" xfId="0" applyFont="1" applyFill="1" applyBorder="1" applyAlignment="1">
      <alignment horizontal="left" vertical="top"/>
    </xf>
    <xf numFmtId="0" fontId="3" fillId="3" borderId="1" xfId="0" applyFont="1" applyFill="1" applyBorder="1" applyAlignment="1">
      <alignment horizontal="left" vertical="top"/>
    </xf>
    <xf numFmtId="0" fontId="7" fillId="0" borderId="0" xfId="0" applyFont="1"/>
    <xf numFmtId="0" fontId="7" fillId="0" borderId="8" xfId="0" applyFont="1" applyBorder="1" applyAlignment="1">
      <alignment horizontal="left"/>
    </xf>
    <xf numFmtId="4" fontId="7" fillId="0" borderId="8" xfId="0" applyNumberFormat="1" applyFont="1" applyBorder="1"/>
    <xf numFmtId="10" fontId="7" fillId="0" borderId="8" xfId="0" applyNumberFormat="1" applyFont="1" applyBorder="1"/>
    <xf numFmtId="0" fontId="7" fillId="0" borderId="8" xfId="0" applyFont="1" applyBorder="1" applyAlignment="1">
      <alignment horizontal="left" indent="1"/>
    </xf>
    <xf numFmtId="0" fontId="0" fillId="0" borderId="8" xfId="0" applyBorder="1" applyAlignment="1">
      <alignment horizontal="left" indent="2"/>
    </xf>
    <xf numFmtId="4" fontId="0" fillId="0" borderId="8" xfId="0" applyNumberFormat="1" applyBorder="1"/>
    <xf numFmtId="10" fontId="4" fillId="0" borderId="8" xfId="0" applyNumberFormat="1" applyFont="1" applyBorder="1"/>
    <xf numFmtId="0" fontId="0" fillId="0" borderId="8" xfId="0" applyBorder="1" applyAlignment="1">
      <alignment horizontal="left" indent="3"/>
    </xf>
    <xf numFmtId="0" fontId="4" fillId="0" borderId="8" xfId="0" applyFont="1" applyBorder="1" applyAlignment="1">
      <alignment horizontal="left" indent="3"/>
    </xf>
    <xf numFmtId="0" fontId="4" fillId="0" borderId="8" xfId="0" applyFont="1" applyBorder="1" applyAlignment="1">
      <alignment horizontal="left" indent="2"/>
    </xf>
    <xf numFmtId="0" fontId="4" fillId="8" borderId="8" xfId="0" applyFont="1" applyFill="1" applyBorder="1" applyAlignment="1">
      <alignment horizontal="left" indent="2"/>
    </xf>
    <xf numFmtId="4" fontId="0" fillId="8" borderId="8" xfId="0" applyNumberFormat="1" applyFill="1" applyBorder="1"/>
    <xf numFmtId="10" fontId="4" fillId="8" borderId="8" xfId="0" applyNumberFormat="1" applyFont="1" applyFill="1" applyBorder="1"/>
    <xf numFmtId="0" fontId="0" fillId="8" borderId="8" xfId="0" applyFill="1" applyBorder="1" applyAlignment="1">
      <alignment horizontal="left" indent="3"/>
    </xf>
    <xf numFmtId="0" fontId="4" fillId="8" borderId="8" xfId="0" applyFont="1" applyFill="1" applyBorder="1" applyAlignment="1">
      <alignment horizontal="left" indent="3"/>
    </xf>
    <xf numFmtId="0" fontId="0" fillId="8" borderId="8" xfId="0" applyFill="1" applyBorder="1" applyAlignment="1">
      <alignment horizontal="left" indent="2"/>
    </xf>
    <xf numFmtId="166" fontId="9" fillId="8" borderId="0" xfId="0" applyNumberFormat="1" applyFont="1" applyFill="1" applyAlignment="1">
      <alignment horizontal="right" vertical="center"/>
    </xf>
    <xf numFmtId="4" fontId="4" fillId="0" borderId="8" xfId="0" applyNumberFormat="1" applyFont="1" applyBorder="1"/>
    <xf numFmtId="0" fontId="7" fillId="0" borderId="8" xfId="0" applyFont="1" applyFill="1" applyBorder="1" applyAlignment="1">
      <alignment horizontal="left"/>
    </xf>
    <xf numFmtId="4" fontId="7" fillId="0" borderId="8" xfId="0" applyNumberFormat="1" applyFont="1" applyFill="1" applyBorder="1"/>
    <xf numFmtId="10" fontId="7" fillId="0" borderId="8" xfId="0" applyNumberFormat="1" applyFont="1" applyFill="1" applyBorder="1"/>
    <xf numFmtId="0" fontId="7" fillId="0" borderId="0" xfId="0" applyFont="1" applyFill="1"/>
    <xf numFmtId="0" fontId="7" fillId="0" borderId="8" xfId="0" applyFont="1" applyFill="1" applyBorder="1" applyAlignment="1">
      <alignment horizontal="left" indent="1"/>
    </xf>
    <xf numFmtId="2" fontId="7" fillId="0" borderId="0" xfId="0" applyNumberFormat="1" applyFont="1" applyFill="1"/>
    <xf numFmtId="4" fontId="7" fillId="0" borderId="0" xfId="0" applyNumberFormat="1" applyFont="1" applyFill="1"/>
    <xf numFmtId="10" fontId="4" fillId="0" borderId="8" xfId="0" applyNumberFormat="1" applyFont="1" applyFill="1" applyBorder="1"/>
    <xf numFmtId="0" fontId="0" fillId="0" borderId="0" xfId="0" applyFill="1"/>
    <xf numFmtId="0" fontId="7" fillId="7" borderId="8" xfId="0" applyFont="1" applyFill="1" applyBorder="1" applyAlignment="1">
      <alignment horizontal="left" vertical="center"/>
    </xf>
    <xf numFmtId="4" fontId="7" fillId="7" borderId="8" xfId="0" applyNumberFormat="1" applyFont="1" applyFill="1" applyBorder="1" applyAlignment="1">
      <alignment vertical="center"/>
    </xf>
    <xf numFmtId="10" fontId="7" fillId="7" borderId="8" xfId="0" applyNumberFormat="1"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top" wrapText="1"/>
    </xf>
    <xf numFmtId="0" fontId="2" fillId="3" borderId="1" xfId="0" applyFont="1" applyFill="1" applyBorder="1" applyAlignment="1">
      <alignment horizontal="left" vertical="top" wrapText="1"/>
    </xf>
    <xf numFmtId="0" fontId="2" fillId="3" borderId="5" xfId="0" applyFont="1" applyFill="1" applyBorder="1" applyAlignment="1">
      <alignment horizontal="left" vertical="top"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1" fontId="6" fillId="5" borderId="6" xfId="0" applyNumberFormat="1" applyFont="1" applyFill="1" applyBorder="1" applyAlignment="1">
      <alignment horizontal="center" vertical="center"/>
    </xf>
    <xf numFmtId="1" fontId="6" fillId="5" borderId="7" xfId="0" applyNumberFormat="1" applyFont="1" applyFill="1" applyBorder="1" applyAlignment="1">
      <alignment horizontal="center" vertical="center"/>
    </xf>
    <xf numFmtId="0" fontId="8" fillId="8" borderId="10" xfId="0" applyFont="1" applyFill="1" applyBorder="1" applyAlignment="1">
      <alignment horizontal="center" vertical="center"/>
    </xf>
    <xf numFmtId="0" fontId="6" fillId="5" borderId="8" xfId="0" applyFont="1" applyFill="1" applyBorder="1" applyAlignment="1">
      <alignment horizontal="center" vertical="center"/>
    </xf>
    <xf numFmtId="49" fontId="6" fillId="5" borderId="8" xfId="0" applyNumberFormat="1" applyFont="1" applyFill="1" applyBorder="1" applyAlignment="1">
      <alignment horizontal="center" vertical="center"/>
    </xf>
    <xf numFmtId="4" fontId="6" fillId="5" borderId="6" xfId="0" applyNumberFormat="1" applyFont="1" applyFill="1" applyBorder="1" applyAlignment="1">
      <alignment horizontal="center" wrapText="1"/>
    </xf>
    <xf numFmtId="0" fontId="0" fillId="8" borderId="7" xfId="0" applyFill="1" applyBorder="1" applyAlignment="1">
      <alignment horizontal="center"/>
    </xf>
  </cellXfs>
  <cellStyles count="3">
    <cellStyle name="Millares [0]" xfId="1" builtinId="6"/>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CUADRO%204.%20COMPARACI&#211;N%20DERECHOS%20RECONOCIDOS%202017-2016.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2990.529470138892" createdVersion="3" refreshedVersion="3" minRefreshableVersion="3" recordCount="104">
  <cacheSource type="worksheet">
    <worksheetSource ref="A1:M105" sheet="Sheet1 (2)" r:id="rId2"/>
  </cacheSource>
  <cacheFields count="13">
    <cacheField name="CAPITULO" numFmtId="0">
      <sharedItems containsBlank="1" count="7">
        <s v="3 - TASAS PRECIOS PUBLICOS Y OTROS INGRESOS"/>
        <s v="4 - TRANSFERENCIAS Y SUBVENCIONES CORRIENTES"/>
        <s v="5 - INGRESOS PATRIMONIALES"/>
        <s v="7 - TRANSFERENCIAS Y SUBVENCIONES DE CAPITAL"/>
        <s v="8 - ACTIVOS FINANCIEROS"/>
        <s v="9 - PASIVOS FINANCIEROS"/>
        <m/>
      </sharedItems>
    </cacheField>
    <cacheField name="ARTÍCULO" numFmtId="0">
      <sharedItems containsBlank="1" count="30">
        <s v="31 - PRECIOS PUBLICOS"/>
        <s v="32 - OTROS INGRESOS PROCEDENTES DE PRESTACIÓN DE SERVICIOS"/>
        <s v="33 - VENTA DE BIENES"/>
        <s v="38 - REINTEGRO OPERACIONES CORRIENTES"/>
        <s v="39 - OTROS INGRESOS"/>
        <s v=" 40 - TRANSFERENCIAS Y SUBVENCIONES CORR. DE LA ADMINISTRACION DEL ESTADO"/>
        <s v=" 41 - TRANSFERENCIAS Y SUBVENCIONES CORRIENTES OO.AA."/>
        <s v="43 - DE OTROS ORGANISMOS PÚBLICOS"/>
        <s v="44 - TRANSFERENCIAS Y SUBVENCIONES CORRIENTES DE EMPRESAS Y OTROS ENTES PUBLICOS"/>
        <s v="45 - DE COMUNIDADES AUTONOMAS"/>
        <s v="47 - TRANSFERENCIAS Y SUBVENCIONES CORR. DE EMPRESAS PRIVADAS"/>
        <s v="48 - TRANSFERENCIAS Y SUBVENCIONES CORR. DE FAMILIAS E INST. SIN ANIM. LUC"/>
        <s v=" 49 - TRANSFERENCIAS Y SUBVENCIONES CORRIENTES DEL EXTERIOR"/>
        <s v=" 52 - INTERESES DE DEPOSITOS"/>
        <s v="53 - DIVIDENDOS Y PARTICIPACIONES EN BENEFICIOS"/>
        <s v="54 - RENTAS DE BIENES INMUEBLES"/>
        <s v=" 55 - PRODUCTOS DE CONCESIONES Y APROV. ESPECIALES"/>
        <s v="70 - TRANSFERENCIAS Y SUBVENCIONES DE CAPITAL DEL ESTADO"/>
        <s v="71 - TRANSFERENCIAS Y SUBVENCIONES DE CAPITAL DE OO. AA."/>
        <s v="73 - TRANS. Y SUBVENCIONES DE CAPITAL ORG. AUT. COM, IND, Y FIN"/>
        <s v="74 - TRANS. Y SUBVENCIONES DE CAPITAL EMPRESAS PUBL Y OTROS ENTES PUBL"/>
        <s v="75 - TRANSFERENCIAS Y SUBVENCIONES DE CAPITAL CC.AA."/>
        <s v="77 - TRANSFERENCIAS Y SUBVENCIONES DE CAPITAL DE EMPRESAS PRIVADAS"/>
        <s v="78 - TRANS. Y SUBVENCIONES DE CAPITAL DE FAM. E INSTITU. SIN ANIMO LUCR"/>
        <s v="79 - TRANSFERENCIAS Y SUBVENCIONES DE CAPITAL DEL EXTERIOR"/>
        <s v="83 - REINTEGROS PRESTAMOS FUERA SECTOR PUBLICO"/>
        <s v="86 - ENAJEN. ACCIONES FUERA SECTOR PUBLICO"/>
        <s v="87 - REMANENTE DE TESORERÍA"/>
        <s v="91 - PRESTAMOS RECIBIDOS DEL INTERIOR"/>
        <m/>
      </sharedItems>
    </cacheField>
    <cacheField name="CONCEPTO" numFmtId="0">
      <sharedItems containsBlank="1" count="51">
        <s v="310 - DERECHOS DE MATRICULA POR ESTUDIOS OFICIALES"/>
        <s v="312 - PRECIOS PÚBLICOS POR IMPARTIR TÍTULOS PROPIOS,MÁSTERES PROPIOS, CURSOSO Y SEMINARIOS"/>
        <s v="314 - TROS PRECIOS PÚBLICOS"/>
        <s v="319 - OTROS PRECIOS PUBLICOS"/>
        <s v="329 - OTROS INGRESOS POR PRESTACION DE SERVICIOS"/>
        <s v="330 - VENTA PUBLICACIONES"/>
        <s v="332 - VENTA DE FOTOCOPIAS Y OTROS PRODUCTOS DE REPOGRAFIA"/>
        <s v="334 - VENTA DE AGROPECUARIOS"/>
        <s v="335 - VENTA DE MATERIAL DE DESECHO"/>
        <s v="336 - VENTA DE ARTÍCULOS PUBLICITARIOS"/>
        <s v="339 - VENTA DE OTROS BIENES"/>
        <s v="380 - DE EJERCICIOS CERRADOS"/>
        <s v="391 - OTROS INGRESOS.INDEMNIZACIONES"/>
        <s v="399 - INGRESOS DIVERSOS"/>
        <s v="400 - TRANSFERENCIAS Y SUBVENCIONES CORRIENTES"/>
        <s v="401 - TRANSFERENCIAS Y SUBVENCIONES CORRIENTES OTROS DEPARTAMENTOS"/>
        <s v="410 - TRANSFERENCIAS Y SUBVENCIONES CORRIENTES DE OO. AA . ADMINISTRATIVOS"/>
        <s v="431 - TRANSF. Y SUBV. CORRIENTES ORG. PÚBL. PARA INVES"/>
        <s v="442 - TRANSFERENCIAS Y SUBVENCIONES CORRIENTES DE OTROS ORGANISMOS PÚ"/>
        <s v="450 - TRANSFERENCIAS Y SUBVENCIONES CORRIENTES DE LA COMUNIDAD DE MADRID"/>
        <s v="459 - OTRAS SUBVENCIONES Y TRANSFERENCIAS CORRIENTES"/>
        <s v="470 - TRANSFERENCIAS Y SUBVENCIONES CORRIENTES EMPRESAS PRIVADAS"/>
        <s v="480 - TRANSFENCIAS Y SUBVENCIONES CORR. DE FAMILIAS E INST. SIN ANIM. LUC"/>
        <s v="481 - TRANSFERENCIAS Y SUBVENCIONES CORRIENTES DE FUNDACIONES"/>
        <s v="492 - OTRAS SUBVENCIONES CORRIENTES DE UNION EUROPEA"/>
        <s v="499 - OTRAS SUBVENCIONES CORRIENTES"/>
        <s v="520 - INTERESES DE CUENTAS BANCARIAS"/>
        <s v="528 - INTERESES DE DEPOSITOS"/>
        <s v="530 - DIVIDENDOS PROCEDENTES DE DIVERSOS LEGADOS"/>
        <s v="540 - ALQUILER Y PRODUCTOS DE INMUEBLES"/>
        <s v="550 - PRODUCTO DE CONCESIONES ADMINISTRATIVAS"/>
        <s v="559 - OTRAS CONCESIONES Y APROVECHAMIENTOS"/>
        <s v="700 - TRANSFERENCIAS Y SUBVENCIONES DE CAPITAL."/>
        <s v="701 - TRANSFERENCIAS Y SUBVENCIONES DE CAPITAL OTROS MINISTERIOS"/>
        <s v="710 - TRANSF. CAP. ORG. AUTONOMOS ADMINISTRATIVOS"/>
        <s v="730 - TRANS. Y SUBVENCIONES CAPITAL ORG. AUTO. ENT.EMP."/>
        <s v="740 - TRANS. Y SUBVENCIONES DE CAPITAL EMPRESAS PUBLICAS"/>
        <s v="742 - TRANSFERENCIAS DE CAPITAL"/>
        <s v="750 - TRANSFERENCIAS Y SUBVENCIONES CAPITAL CC.AA."/>
        <s v="770 - TRANS. Y SUBV. DE CAPITAL PARA INVESTIGAR DE EMP. PRIVADAS"/>
        <s v="780 - TRANS. Y SUBVENCIONES DE CAPITAL DE FAM. E INSTITU. SIN ANIMO LUCR"/>
        <s v="781 - TRANSFERENCIAS Y SUBV. DE FUNDACIONES"/>
        <s v="790 - TRANS. Y SUBV. DE CAPITAL FONDO EUROP DES. REG. FEDER"/>
        <s v="795 - OTRAS TRANSFERENCIAS Y SUBVENCIIONES DE LA UE."/>
        <s v="799 - OTRAS TRANSFERENCIAS Y SUBVENCIONES DE CAPITAL DEL EXTERIOR"/>
        <s v="830 - REINTEGROS PRESTAMOS AL PERSONAL A CORT"/>
        <s v="860 - ENAJEN. ACC. Y PARTICIP. FUERA S. PUBLICO EMP. NACIONALES Y U.E."/>
        <s v="870 - REMANENTE DE TESORERIA"/>
        <s v="910 - PRÉSTAMOS RECIBIDOS A CP SECTOR PÚBLICO"/>
        <s v="911 - PRÉSTAMOS RECIBIDOS A LP DE ENTES DEL SP"/>
        <m/>
      </sharedItems>
    </cacheField>
    <cacheField name="SUBCONCEPTO" numFmtId="0">
      <sharedItems containsBlank="1" count="104">
        <s v="310.00 - POR ESTUDIOS OFICIALES"/>
        <s v="310.01 - POR CURSO DE DOCTORADO"/>
        <s v="310.02 - POR TESIS DOCTORALES"/>
        <s v="310.03 - POR SELECTIVIDAD Y ACCESO"/>
        <s v="310.04 - PROYECTOS DE FIN DE CARRERA"/>
        <s v="310.05 - EXPEDICION DE TITULOS OFICIALES"/>
        <s v="310.06 - DERECHOS DE SECRETARIA"/>
        <s v="310.07 - PR. PUBL. POR MASTERES OFICIALES"/>
        <s v="310.08 - PRUEBAS PARA LA HOMOLOGACIÓN DE TÍTULOS"/>
        <s v="310.09 - INGRESOS POR DIVERSOS GASTOS ACADEMICOS"/>
        <s v="312.00 - DER. MATRÍCULA POR TÍTULOS PROPIOS"/>
        <s v="312.01 - DERECHOS DE MATRÍCULA POR MÁSTERES PROPIOS"/>
        <s v="312.02 - DER. MATRÍCULA CURSOS Y SEMINARIOS"/>
        <s v="312.03 - INGRESOS EXPEDICIÓN TÍTULOS PROPIOS"/>
        <s v="314.00 - OTROS PRECIOS PÚBLICOS POR CURSOS Y SEMINARIOS"/>
        <s v="319.00 - DER. EXAMEN PL.DOCENTES"/>
        <s v="329.00 - CANONES ARTICULO 83 LOU"/>
        <s v="329.01 - PREST. SERVS. FACTURACION OTT PROYECTOS INVESTIG"/>
        <s v="329.03 - PRESTACION DE SERVICIOS USO INSTALACIONES DEPORT"/>
        <s v="329.04 - INGRESOS PRÉSTAMOS INTERBIBLIOTECARIOS"/>
        <s v="329.05 - INGRESOS SERVICIOS PRESTADOS CENTROS, CAFETERIAS, ETC."/>
        <s v="329.06 - ORGANIZACIÓN DE CONGRESOS Y OTROS EVENTOS"/>
        <s v="329.07 - PRESTACIÓN DE SERVICIOS ACTIVIDADES CULTURALES"/>
        <s v="329.08 - CÁNONES FUNDACIONES POR PRESTACIÓN DE SERVICIOS"/>
        <s v="329.10 - CÁNONES FUNDACIÓN UNIVERSIDAD EMPRESA"/>
        <s v="329.11 - CÁNONES POR PRÁCTICAS EN EMPRESAS"/>
        <s v="329.98 - INGRESOS REMANENTES GENERADOS POR GESTION FUNDACIONES"/>
        <s v="329.99 - OTROS INGRESOS PROCEDENTES PREST. SERVICIOS"/>
        <s v="330.00 - VENTA DE PUBLICACIONES PROPIAS"/>
        <s v="332.00 - VENTA DE FOTOCOPIAS Y OTROS PRODUCTOS DE REPROGR"/>
        <s v="334 - VENTA DE AGROPECUARIOS"/>
        <s v="335 - VENTA DE MATERIAL DE DESECHO"/>
        <s v="336 - VENTA DE ARTÍCULOS PUBLICITARIOS"/>
        <s v="339 - VENTA DE OTROS BIENES"/>
        <s v="380 - DE EJERCICIOS CERRADOS"/>
        <s v="391.00 - INDEMNIZACION DE SEGUROS"/>
        <s v="391.01 - INTERESES DE DEMORA"/>
        <s v="391.09 - OTRAS INDEMNIZACIONES"/>
        <s v="399.90 - FIANZAS POR ALQUILER DE TAQUILLAS"/>
        <s v="399.99 - OTROS INGRESOS DIVERSOS"/>
        <s v="400.03 - SUBVENCIONES MINISTERI EDUCACIÓN BECAS ERASMUS, SÉNECA NO REINTEGRABLES Y SÓCR"/>
        <s v="400.05 - OTRAS SUBVENCIONES DEL MINISTERIO DE EDUCACIÓN"/>
        <s v="401.01 - SUBVENCIONES CORRIENTES OTROS DEPARTAMENTOS NO REINTEGRABLES"/>
        <s v="410.01 - SUBVENCIONES CORRIENTES OO.AA. ADMINISTRATIVOS NO REINTEGRABLES"/>
        <s v="410.02 - SUBVENCIÓN CORRIENTE PROGRAMA ERASMUS NO REINTEGRABLES"/>
        <s v="410.03 - TRANSFERENCIAS CORRIENTES DE OO.AA. CM."/>
        <s v="431.00 - TRANSF. CORRIENTES. ORGAN. PÚBLI. PARA INVES"/>
        <s v="431.01 - SUBVEN. CORRIENTES ORGANIS. PÚBLICOS PARA INVEST"/>
        <s v="442.01 - SUBV. CORR. DE OTROS ORGANISMOS PÚBL. NO REINTEGRABLES"/>
        <s v="450.00 - TRANSFERENCIA NOMINATIVA DE LA COM. MADRID"/>
        <s v="450.02 - TRANSFERENCIA PARA COMPENSACIÓN POR REDUCCIÓN PRECIO DE MATRÍCULA"/>
        <s v="450.03 - EJECUCIÓN DE SENTENCIA"/>
        <s v="459.01 - TRANSFERENCIA NOMINATIVA PARA EL CONSEJO SOCIAL"/>
        <s v="459.04 - SUBVENCIONES CORRIENTES PARA CURSOS DE FORMACIÓN NO REINTEGRABLES"/>
        <s v="470.00 - TRANSFERENCIAS CORRIENTES DE EMPRESAS PRIVADAS"/>
        <s v="470.01 - SUBVENCIONES CORRIENTES NO REINTEGRABLES DE EMPRESAS PRIVADAS"/>
        <s v="480.00 - TRANSFERENCIAS CORRIENTES DE FAMILIAS E INSTITU"/>
        <s v="480.01 - SUBVENCIONES CORRIENTES NO REINTEGRABLES DE FAMILIAS E INSTITUCIO"/>
        <s v="481.00 - TRANSFERENCIAS CORRIENTES DE FUNDACIONES"/>
        <s v="481.01 - SUBVENCIONES CORRIENTES DE FUNDACIONES"/>
        <s v="492 - OTRAS SUBVENCIONES CORRIENTES DE UNION EUROPEA"/>
        <s v="492.00 - SUBVENCIONES CORRIENTES DE LA UNION EUROPEA NO REINTEGRABLES"/>
        <s v="492.01 - SUBVENCIONES CORRIENTES DE LA UNION EUROPEA REINTEGRABLES"/>
        <s v="499 - OTRAS SUBVENCIONES CORRIENTES"/>
        <s v="499.00 - OTRAS SUBVENCIONES CORRIENTES DEL EXTERIOR NO REINTEGRABLES"/>
        <s v="520.00 - INTERESES DE CUENTAS CORRIENTES"/>
        <s v="528 - INTERESES DE DEPOSITOS"/>
        <s v="530 - DIVIDENDOS PROCEDENTES DE DIVERSOS LEGADOS"/>
        <s v="540.10 - ALQUILER DE LOCALES"/>
        <s v="540.99 - OTROS ALQUILERES TAQUILLAS, AZOTEA..."/>
        <s v="550.00 - CONCESIONES ADMINISTRATIVAS"/>
        <s v="559 - OTRAS CONCESIONES Y APROVECHAMIENTOS"/>
        <s v="700.00 - TRANSFERENCIAS DE CAPITAL DEL MINISTERIO DE EDUCACIÓN"/>
        <s v="700.01 - TRANSFERENCIAS DE CAPITAL DEL ME PARA INVESTIGACIÓN"/>
        <s v="700.02 - SUBVENCIONES DE CAPITAL DEL MINISTERIO DE EDUCACIÓN"/>
        <s v="700.03 - SUBVENCIONES CAPITAL MINISTERIO EDUCACIÓN PARA INVESTIGACIÓN"/>
        <s v="701.00 - TRANSFERENCIAS DE CAPITAL DE OTROS MINISTERIOS"/>
        <s v="701.01 - SUBVENCIONES DE CAPITAL DE OTROS DEPARTAMENTOS"/>
        <s v="710.01 - SUBVENCIONES DE CAPITAL DE OO.AA."/>
        <s v="730.01 - SUBVENCIONES CAPITAL ORG. AUTO. ENT.EMP."/>
        <s v="740.01 - SUBVENCIONES DE CAPITAL DE EMPRESAS PÚBLICAS"/>
        <s v="742.01 - SUBVENCIONES CAPITAL DE OTROS ORGAN. PÚBLICOS"/>
        <s v="750.00 - TRANSFERENCIAS DE CAPITAL CM PARA INVERSIONES"/>
        <s v="750.01 - SUBVENCIONES DE CAPITAL CM INVESTIGACION"/>
        <s v="770.01 - SUBVENC . DE CAPITAL PARA INVESTIGA. EMPRE PRIVA"/>
        <s v="780.00 - TRANSFERENCIAS DE CAPITAL DE FAMILIAS E INSTITU"/>
        <s v="780.01 - SUBVENCIONES DE CAPITAL DE FAMILIAS E INSTITUCIO"/>
        <s v="781.00 - TRANSFERENCIAS DE FUNDACIONES"/>
        <s v="781.01 - SUBVENCIONES DE FUNDACIONES"/>
        <s v="790.01 - SUBVENCIONES DE CAPITAL DEL FEDER"/>
        <s v="795.01 - OTRAS SUBVENCIONES DE CAPITAL DE LA UNIÓN EUROP."/>
        <s v="795.03 - PROGRAMA MARCO 2007 A 2013"/>
        <s v="795.04 - SUBV. UE HORIZONTE 2020"/>
        <s v="799.01 - OTRAS SUBVENCIONES DE CAPITAL DEL EXTERIOR"/>
        <s v="830 - REINTEGROS PRESTAMOS AL PERSONAL A CORT"/>
        <s v="830.01 - REINTEGROS PRESTAMOS A FUNCIONARIOS"/>
        <s v="830.02 - REINTEGROS PRESTAMOS PERS. LABORAL"/>
        <s v="860.00 - ENAJEN. ACC. Y PARTICIP. FUERA S. PUBL. EMP. NACION. Y UE A LP"/>
        <s v="860.01 - ENAJEN. ACC. Y PARTICIP. FUERA S. PUBL. EMP. NACION. Y UE A CP"/>
        <s v="870.01 - REMANENTE DE TESORERÍA AFECTADO"/>
        <s v="910.01 - PRESTAMOS RECIBIDOS A CORTO PLAZO DEL SECTOR PÚBLICO TRANSFORMABLES EN SUBVENCIONES"/>
        <s v="911.00 - PRESTAMOS RECIBIDOS A LARGO PLAZO DEL SECTOR PÚBLICO NO TRANSFORMABLES EN SUBVENCIONES"/>
        <s v="911.01 - PRESTAMOS RECIBIDOS A LARGO PLAZO DEL SECTOR PÚBLICO TRANSFORMABLES EN SUBVENCIONES"/>
        <m/>
      </sharedItems>
    </cacheField>
    <cacheField name="Previsiones Iniciales" numFmtId="164">
      <sharedItems containsSemiMixedTypes="0" containsString="0" containsNumber="1" minValue="0" maxValue="346070982.08999997"/>
    </cacheField>
    <cacheField name="Previsiones Definitivas" numFmtId="164">
      <sharedItems containsSemiMixedTypes="0" containsString="0" containsNumber="1" minValue="0" maxValue="363379645.82999998"/>
    </cacheField>
    <cacheField name="Derechos Reconocidos" numFmtId="164">
      <sharedItems containsSemiMixedTypes="0" containsString="0" containsNumber="1" minValue="0" maxValue="365411626.70999998"/>
    </cacheField>
    <cacheField name="Total Der Anulados" numFmtId="164">
      <sharedItems containsSemiMixedTypes="0" containsString="0" containsNumber="1" minValue="0" maxValue="6707192.2800000003"/>
    </cacheField>
    <cacheField name="Derechos Recon Netos" numFmtId="164">
      <sharedItems containsSemiMixedTypes="0" containsString="0" containsNumber="1" minValue="-312758.43" maxValue="358704434.43000001"/>
    </cacheField>
    <cacheField name="Cobros Realizados" numFmtId="164">
      <sharedItems containsSemiMixedTypes="0" containsString="0" containsNumber="1" minValue="0" maxValue="324476488.48000002"/>
    </cacheField>
    <cacheField name="Dev De Ingresos" numFmtId="164">
      <sharedItems containsSemiMixedTypes="0" containsString="0" containsNumber="1" minValue="0" maxValue="5840691.0199999996"/>
    </cacheField>
    <cacheField name="Recaudación Neta" numFmtId="164">
      <sharedItems containsSemiMixedTypes="0" containsString="0" containsNumber="1" minValue="-312758.43" maxValue="318635797.45999998"/>
    </cacheField>
    <cacheField name="Pend Cobro" numFmtId="164">
      <sharedItems containsSemiMixedTypes="0" containsString="0" containsNumber="1" minValue="0" maxValue="40068636.96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4">
  <r>
    <x v="0"/>
    <x v="0"/>
    <x v="0"/>
    <x v="0"/>
    <n v="53939221.740000002"/>
    <n v="53939221.740000002"/>
    <n v="49937692.710000001"/>
    <n v="1770165.37"/>
    <n v="48167527.340000004"/>
    <n v="44398873.82"/>
    <n v="1770165.37"/>
    <n v="42628708.450000003"/>
    <n v="5538818.8899999997"/>
  </r>
  <r>
    <x v="0"/>
    <x v="0"/>
    <x v="0"/>
    <x v="1"/>
    <n v="753324.14"/>
    <n v="753324.14"/>
    <n v="784790.56"/>
    <n v="9840"/>
    <n v="774950.56"/>
    <n v="783564.05"/>
    <n v="9840"/>
    <n v="773724.05"/>
    <n v="1226.51"/>
  </r>
  <r>
    <x v="0"/>
    <x v="0"/>
    <x v="0"/>
    <x v="2"/>
    <n v="130000"/>
    <n v="130000"/>
    <n v="937.17"/>
    <n v="0"/>
    <n v="937.17"/>
    <n v="0"/>
    <n v="0"/>
    <n v="0"/>
    <n v="937.17"/>
  </r>
  <r>
    <x v="0"/>
    <x v="0"/>
    <x v="0"/>
    <x v="3"/>
    <n v="131138.82999999999"/>
    <n v="131138.82999999999"/>
    <n v="132150.19"/>
    <n v="0"/>
    <n v="132150.19"/>
    <n v="132150.19"/>
    <n v="0"/>
    <n v="132150.19"/>
    <n v="0"/>
  </r>
  <r>
    <x v="0"/>
    <x v="0"/>
    <x v="0"/>
    <x v="4"/>
    <n v="29816.71"/>
    <n v="29816.71"/>
    <n v="3510.85"/>
    <n v="0"/>
    <n v="3510.85"/>
    <n v="0"/>
    <n v="0"/>
    <n v="0"/>
    <n v="3510.85"/>
  </r>
  <r>
    <x v="0"/>
    <x v="0"/>
    <x v="0"/>
    <x v="5"/>
    <n v="754722.55"/>
    <n v="754722.55"/>
    <n v="1089029.31"/>
    <n v="176.27"/>
    <n v="1088853.04"/>
    <n v="999324.54"/>
    <n v="176.27"/>
    <n v="999148.27"/>
    <n v="89704.77"/>
  </r>
  <r>
    <x v="0"/>
    <x v="0"/>
    <x v="0"/>
    <x v="6"/>
    <n v="503087.95"/>
    <n v="503087.95"/>
    <n v="551481.73"/>
    <n v="0"/>
    <n v="551481.73"/>
    <n v="498784.83"/>
    <n v="0"/>
    <n v="498784.83"/>
    <n v="52696.9"/>
  </r>
  <r>
    <x v="0"/>
    <x v="0"/>
    <x v="0"/>
    <x v="7"/>
    <n v="8206326.8399999999"/>
    <n v="8206326.8399999999"/>
    <n v="8981658.2599999998"/>
    <n v="46510.71"/>
    <n v="8935147.5500000007"/>
    <n v="7924800.5999999996"/>
    <n v="11010.71"/>
    <n v="7913789.8899999997"/>
    <n v="1021357.66"/>
  </r>
  <r>
    <x v="0"/>
    <x v="0"/>
    <x v="0"/>
    <x v="8"/>
    <n v="54099.69"/>
    <n v="54099.69"/>
    <n v="30050"/>
    <n v="0"/>
    <n v="30050"/>
    <n v="29862.06"/>
    <n v="0"/>
    <n v="29862.06"/>
    <n v="187.94"/>
  </r>
  <r>
    <x v="0"/>
    <x v="0"/>
    <x v="0"/>
    <x v="9"/>
    <n v="150202.53"/>
    <n v="150202.53"/>
    <n v="96223.05"/>
    <n v="0"/>
    <n v="96223.05"/>
    <n v="90258.31"/>
    <n v="0"/>
    <n v="90258.31"/>
    <n v="5964.74"/>
  </r>
  <r>
    <x v="0"/>
    <x v="0"/>
    <x v="1"/>
    <x v="10"/>
    <n v="37433.629999999997"/>
    <n v="37433.629999999997"/>
    <n v="6372.95"/>
    <n v="0"/>
    <n v="6372.95"/>
    <n v="6372.95"/>
    <n v="0"/>
    <n v="6372.95"/>
    <n v="0"/>
  </r>
  <r>
    <x v="0"/>
    <x v="0"/>
    <x v="1"/>
    <x v="11"/>
    <n v="0"/>
    <n v="0"/>
    <n v="1553.2"/>
    <n v="1735"/>
    <n v="-181.8"/>
    <n v="1553.2"/>
    <n v="1735"/>
    <n v="-181.8"/>
    <n v="0"/>
  </r>
  <r>
    <x v="0"/>
    <x v="0"/>
    <x v="1"/>
    <x v="12"/>
    <n v="13000"/>
    <n v="13000"/>
    <n v="3000"/>
    <n v="0"/>
    <n v="3000"/>
    <n v="3000"/>
    <n v="0"/>
    <n v="3000"/>
    <n v="0"/>
  </r>
  <r>
    <x v="0"/>
    <x v="0"/>
    <x v="1"/>
    <x v="13"/>
    <n v="54171.73"/>
    <n v="54171.73"/>
    <n v="100672.51"/>
    <n v="427.92"/>
    <n v="100244.59"/>
    <n v="99967.43"/>
    <n v="427.92"/>
    <n v="99539.51"/>
    <n v="705.08"/>
  </r>
  <r>
    <x v="0"/>
    <x v="0"/>
    <x v="2"/>
    <x v="14"/>
    <n v="1330729.8600000001"/>
    <n v="1330729.8600000001"/>
    <n v="549410.23"/>
    <n v="5111.0600000000004"/>
    <n v="544299.17000000004"/>
    <n v="445765.49"/>
    <n v="4231.7"/>
    <n v="441533.79"/>
    <n v="102765.38"/>
  </r>
  <r>
    <x v="0"/>
    <x v="0"/>
    <x v="3"/>
    <x v="15"/>
    <n v="178000"/>
    <n v="178000"/>
    <n v="54517.71"/>
    <n v="62.49"/>
    <n v="54455.22"/>
    <n v="54517.71"/>
    <n v="62.49"/>
    <n v="54455.22"/>
    <n v="0"/>
  </r>
  <r>
    <x v="0"/>
    <x v="1"/>
    <x v="4"/>
    <x v="16"/>
    <n v="4406000.34"/>
    <n v="4406000.34"/>
    <n v="5175598.5199999996"/>
    <n v="184860.22"/>
    <n v="4990738.3"/>
    <n v="4309723.01"/>
    <n v="79504.62"/>
    <n v="4230218.3899999997"/>
    <n v="760519.91"/>
  </r>
  <r>
    <x v="0"/>
    <x v="1"/>
    <x v="4"/>
    <x v="17"/>
    <n v="12000000"/>
    <n v="12000000"/>
    <n v="11799821.65"/>
    <n v="467797.39"/>
    <n v="11332024.26"/>
    <n v="8267924.2199999997"/>
    <n v="11500"/>
    <n v="8256424.2199999997"/>
    <n v="3075600.04"/>
  </r>
  <r>
    <x v="0"/>
    <x v="1"/>
    <x v="4"/>
    <x v="18"/>
    <n v="65000"/>
    <n v="65000"/>
    <n v="64656.160000000003"/>
    <n v="3067.6"/>
    <n v="61588.56"/>
    <n v="62522.46"/>
    <n v="933.9"/>
    <n v="61588.56"/>
    <n v="0"/>
  </r>
  <r>
    <x v="0"/>
    <x v="1"/>
    <x v="4"/>
    <x v="19"/>
    <n v="0"/>
    <n v="0"/>
    <n v="2717"/>
    <n v="5"/>
    <n v="2712"/>
    <n v="2406"/>
    <n v="0"/>
    <n v="2406"/>
    <n v="306"/>
  </r>
  <r>
    <x v="0"/>
    <x v="1"/>
    <x v="4"/>
    <x v="20"/>
    <n v="701585"/>
    <n v="701585"/>
    <n v="708223.46"/>
    <n v="12425.75"/>
    <n v="695797.71"/>
    <n v="537914.77"/>
    <n v="0"/>
    <n v="537914.77"/>
    <n v="157882.94"/>
  </r>
  <r>
    <x v="0"/>
    <x v="1"/>
    <x v="4"/>
    <x v="21"/>
    <n v="3500"/>
    <n v="3500"/>
    <n v="6884.5"/>
    <n v="0"/>
    <n v="6884.5"/>
    <n v="6884.5"/>
    <n v="0"/>
    <n v="6884.5"/>
    <n v="0"/>
  </r>
  <r>
    <x v="0"/>
    <x v="1"/>
    <x v="4"/>
    <x v="22"/>
    <n v="30000"/>
    <n v="30000"/>
    <n v="22628.07"/>
    <n v="1504.1"/>
    <n v="21123.97"/>
    <n v="22239.65"/>
    <n v="1115.68"/>
    <n v="21123.97"/>
    <n v="0"/>
  </r>
  <r>
    <x v="0"/>
    <x v="1"/>
    <x v="4"/>
    <x v="23"/>
    <n v="2000000"/>
    <n v="2000000"/>
    <n v="2425872.25"/>
    <n v="14397.4"/>
    <n v="2411474.85"/>
    <n v="835503.37"/>
    <n v="0"/>
    <n v="835503.37"/>
    <n v="1575971.48"/>
  </r>
  <r>
    <x v="0"/>
    <x v="1"/>
    <x v="4"/>
    <x v="24"/>
    <n v="20000"/>
    <n v="20000"/>
    <n v="0"/>
    <n v="0"/>
    <n v="0"/>
    <n v="0"/>
    <n v="0"/>
    <n v="0"/>
    <n v="0"/>
  </r>
  <r>
    <x v="0"/>
    <x v="1"/>
    <x v="4"/>
    <x v="25"/>
    <n v="720000"/>
    <n v="720000"/>
    <n v="686732.96"/>
    <n v="8425.9599999999991"/>
    <n v="678307"/>
    <n v="461232"/>
    <n v="0"/>
    <n v="461232"/>
    <n v="217075"/>
  </r>
  <r>
    <x v="0"/>
    <x v="1"/>
    <x v="4"/>
    <x v="26"/>
    <n v="0"/>
    <n v="0"/>
    <n v="130.58000000000001"/>
    <n v="0"/>
    <n v="130.58000000000001"/>
    <n v="130.58000000000001"/>
    <n v="0"/>
    <n v="130.58000000000001"/>
    <n v="0"/>
  </r>
  <r>
    <x v="0"/>
    <x v="1"/>
    <x v="4"/>
    <x v="27"/>
    <n v="51800"/>
    <n v="51800"/>
    <n v="12899.62"/>
    <n v="691.48"/>
    <n v="12208.14"/>
    <n v="12208.14"/>
    <n v="0"/>
    <n v="12208.14"/>
    <n v="0"/>
  </r>
  <r>
    <x v="0"/>
    <x v="2"/>
    <x v="5"/>
    <x v="28"/>
    <n v="175000"/>
    <n v="175000"/>
    <n v="166289.70000000001"/>
    <n v="4915.18"/>
    <n v="161374.51999999999"/>
    <n v="161374.51999999999"/>
    <n v="0"/>
    <n v="161374.51999999999"/>
    <n v="0"/>
  </r>
  <r>
    <x v="0"/>
    <x v="2"/>
    <x v="6"/>
    <x v="29"/>
    <n v="49300"/>
    <n v="49300"/>
    <n v="21647.39"/>
    <n v="266.61"/>
    <n v="21380.78"/>
    <n v="21380.78"/>
    <n v="0"/>
    <n v="21380.78"/>
    <n v="0"/>
  </r>
  <r>
    <x v="0"/>
    <x v="2"/>
    <x v="7"/>
    <x v="30"/>
    <n v="1000"/>
    <n v="1000"/>
    <n v="0"/>
    <n v="0"/>
    <n v="0"/>
    <n v="0"/>
    <n v="0"/>
    <n v="0"/>
    <n v="0"/>
  </r>
  <r>
    <x v="0"/>
    <x v="2"/>
    <x v="8"/>
    <x v="31"/>
    <n v="0"/>
    <n v="0"/>
    <n v="2228.4"/>
    <n v="0"/>
    <n v="2228.4"/>
    <n v="2228.4"/>
    <n v="0"/>
    <n v="2228.4"/>
    <n v="0"/>
  </r>
  <r>
    <x v="0"/>
    <x v="2"/>
    <x v="9"/>
    <x v="32"/>
    <n v="62263"/>
    <n v="62263"/>
    <n v="104.49"/>
    <n v="0"/>
    <n v="104.49"/>
    <n v="104.49"/>
    <n v="0"/>
    <n v="104.49"/>
    <n v="0"/>
  </r>
  <r>
    <x v="0"/>
    <x v="2"/>
    <x v="10"/>
    <x v="33"/>
    <n v="0"/>
    <n v="0"/>
    <n v="369087.23"/>
    <n v="198153.08"/>
    <n v="170934.15"/>
    <n v="170934.15"/>
    <n v="0"/>
    <n v="170934.15"/>
    <n v="0"/>
  </r>
  <r>
    <x v="0"/>
    <x v="3"/>
    <x v="11"/>
    <x v="34"/>
    <n v="300000"/>
    <n v="300000"/>
    <n v="686684.04"/>
    <n v="0"/>
    <n v="686684.04"/>
    <n v="686684.04"/>
    <n v="0"/>
    <n v="686684.04"/>
    <n v="0"/>
  </r>
  <r>
    <x v="0"/>
    <x v="4"/>
    <x v="12"/>
    <x v="35"/>
    <n v="127699.88"/>
    <n v="127699.88"/>
    <n v="101128.05"/>
    <n v="0"/>
    <n v="101128.05"/>
    <n v="101128.05"/>
    <n v="0"/>
    <n v="101128.05"/>
    <n v="0"/>
  </r>
  <r>
    <x v="0"/>
    <x v="4"/>
    <x v="12"/>
    <x v="36"/>
    <n v="4000000"/>
    <n v="11323375.619999999"/>
    <n v="11348877.27"/>
    <n v="0"/>
    <n v="11348877.27"/>
    <n v="11348877.27"/>
    <n v="0"/>
    <n v="11348877.27"/>
    <n v="0"/>
  </r>
  <r>
    <x v="0"/>
    <x v="4"/>
    <x v="12"/>
    <x v="37"/>
    <n v="0"/>
    <n v="0"/>
    <n v="9542.0300000000007"/>
    <n v="0"/>
    <n v="9542.0300000000007"/>
    <n v="9542.0300000000007"/>
    <n v="0"/>
    <n v="9542.0300000000007"/>
    <n v="0"/>
  </r>
  <r>
    <x v="0"/>
    <x v="4"/>
    <x v="13"/>
    <x v="38"/>
    <n v="0"/>
    <n v="0"/>
    <n v="876"/>
    <n v="276"/>
    <n v="600"/>
    <n v="876"/>
    <n v="276"/>
    <n v="600"/>
    <n v="0"/>
  </r>
  <r>
    <x v="0"/>
    <x v="4"/>
    <x v="13"/>
    <x v="39"/>
    <n v="250000"/>
    <n v="250000"/>
    <n v="103003.74"/>
    <n v="0"/>
    <n v="103003.74"/>
    <n v="103003.74"/>
    <n v="0"/>
    <n v="103003.74"/>
    <n v="0"/>
  </r>
  <r>
    <x v="1"/>
    <x v="5"/>
    <x v="14"/>
    <x v="40"/>
    <n v="0"/>
    <n v="76600"/>
    <n v="76600"/>
    <n v="0"/>
    <n v="76600"/>
    <n v="76600"/>
    <n v="0"/>
    <n v="76600"/>
    <n v="0"/>
  </r>
  <r>
    <x v="1"/>
    <x v="5"/>
    <x v="14"/>
    <x v="41"/>
    <n v="264750"/>
    <n v="273218"/>
    <n v="92218"/>
    <n v="1197"/>
    <n v="91021"/>
    <n v="84447"/>
    <n v="0"/>
    <n v="84447"/>
    <n v="6574"/>
  </r>
  <r>
    <x v="1"/>
    <x v="5"/>
    <x v="15"/>
    <x v="42"/>
    <n v="11500"/>
    <n v="11500"/>
    <n v="0"/>
    <n v="0"/>
    <n v="0"/>
    <n v="0"/>
    <n v="0"/>
    <n v="0"/>
    <n v="0"/>
  </r>
  <r>
    <x v="1"/>
    <x v="6"/>
    <x v="16"/>
    <x v="43"/>
    <n v="0"/>
    <n v="0"/>
    <n v="90753.600000000006"/>
    <n v="623.9"/>
    <n v="90129.7"/>
    <n v="90753.600000000006"/>
    <n v="623.9"/>
    <n v="90129.7"/>
    <n v="0"/>
  </r>
  <r>
    <x v="1"/>
    <x v="6"/>
    <x v="16"/>
    <x v="44"/>
    <n v="2420783"/>
    <n v="2420783"/>
    <n v="1995210"/>
    <n v="136284"/>
    <n v="1858926"/>
    <n v="1993360"/>
    <n v="136284"/>
    <n v="1857076"/>
    <n v="1850"/>
  </r>
  <r>
    <x v="1"/>
    <x v="6"/>
    <x v="16"/>
    <x v="45"/>
    <n v="0"/>
    <n v="0"/>
    <n v="24000"/>
    <n v="0"/>
    <n v="24000"/>
    <n v="24000"/>
    <n v="0"/>
    <n v="24000"/>
    <n v="0"/>
  </r>
  <r>
    <x v="1"/>
    <x v="7"/>
    <x v="17"/>
    <x v="46"/>
    <n v="0"/>
    <n v="0"/>
    <n v="65909.179999999993"/>
    <n v="0"/>
    <n v="65909.179999999993"/>
    <n v="65909.179999999993"/>
    <n v="0"/>
    <n v="65909.179999999993"/>
    <n v="0"/>
  </r>
  <r>
    <x v="1"/>
    <x v="7"/>
    <x v="17"/>
    <x v="47"/>
    <n v="450000"/>
    <n v="450000"/>
    <n v="170690.94"/>
    <n v="0"/>
    <n v="170690.94"/>
    <n v="170690.94"/>
    <n v="0"/>
    <n v="170690.94"/>
    <n v="0"/>
  </r>
  <r>
    <x v="1"/>
    <x v="8"/>
    <x v="18"/>
    <x v="48"/>
    <n v="0"/>
    <n v="0"/>
    <n v="140000"/>
    <n v="2538.52"/>
    <n v="137461.48000000001"/>
    <n v="140000"/>
    <n v="2538.52"/>
    <n v="137461.48000000001"/>
    <n v="0"/>
  </r>
  <r>
    <x v="1"/>
    <x v="9"/>
    <x v="19"/>
    <x v="49"/>
    <n v="170738903"/>
    <n v="170738903"/>
    <n v="176665556.19"/>
    <n v="0"/>
    <n v="176665556.19"/>
    <n v="176665556.19"/>
    <n v="0"/>
    <n v="176665556.19"/>
    <n v="0"/>
  </r>
  <r>
    <x v="1"/>
    <x v="9"/>
    <x v="19"/>
    <x v="50"/>
    <n v="8000000"/>
    <n v="8000000"/>
    <n v="6776289.2400000002"/>
    <n v="0"/>
    <n v="6776289.2400000002"/>
    <n v="2927381"/>
    <n v="0"/>
    <n v="2927381"/>
    <n v="3848908.24"/>
  </r>
  <r>
    <x v="1"/>
    <x v="9"/>
    <x v="19"/>
    <x v="51"/>
    <n v="16900000"/>
    <n v="16900000"/>
    <n v="0"/>
    <n v="0"/>
    <n v="0"/>
    <n v="0"/>
    <n v="0"/>
    <n v="0"/>
    <n v="0"/>
  </r>
  <r>
    <x v="1"/>
    <x v="9"/>
    <x v="20"/>
    <x v="52"/>
    <n v="168867"/>
    <n v="168867"/>
    <n v="168867"/>
    <n v="0"/>
    <n v="168867"/>
    <n v="168867"/>
    <n v="0"/>
    <n v="168867"/>
    <n v="0"/>
  </r>
  <r>
    <x v="1"/>
    <x v="9"/>
    <x v="20"/>
    <x v="53"/>
    <n v="449000"/>
    <n v="449000"/>
    <n v="239771.13"/>
    <n v="0"/>
    <n v="239771.13"/>
    <n v="239771.13"/>
    <n v="0"/>
    <n v="239771.13"/>
    <n v="0"/>
  </r>
  <r>
    <x v="1"/>
    <x v="10"/>
    <x v="21"/>
    <x v="54"/>
    <n v="393100"/>
    <n v="393100"/>
    <n v="423302.15"/>
    <n v="20000"/>
    <n v="403302.15"/>
    <n v="423302.15"/>
    <n v="20000"/>
    <n v="403302.15"/>
    <n v="0"/>
  </r>
  <r>
    <x v="1"/>
    <x v="10"/>
    <x v="21"/>
    <x v="55"/>
    <n v="3261563.38"/>
    <n v="3261563.38"/>
    <n v="3044001.15"/>
    <n v="17015.63"/>
    <n v="3026985.52"/>
    <n v="3044001.15"/>
    <n v="17015.63"/>
    <n v="3026985.52"/>
    <n v="0"/>
  </r>
  <r>
    <x v="1"/>
    <x v="11"/>
    <x v="22"/>
    <x v="56"/>
    <n v="40000"/>
    <n v="40000"/>
    <n v="10002.65"/>
    <n v="0"/>
    <n v="10002.65"/>
    <n v="10002.65"/>
    <n v="0"/>
    <n v="10002.65"/>
    <n v="0"/>
  </r>
  <r>
    <x v="1"/>
    <x v="11"/>
    <x v="22"/>
    <x v="57"/>
    <n v="40000"/>
    <n v="40000"/>
    <n v="25247.16"/>
    <n v="0"/>
    <n v="25247.16"/>
    <n v="25247.16"/>
    <n v="0"/>
    <n v="25247.16"/>
    <n v="0"/>
  </r>
  <r>
    <x v="1"/>
    <x v="11"/>
    <x v="23"/>
    <x v="58"/>
    <n v="343000"/>
    <n v="343000"/>
    <n v="284619"/>
    <n v="0"/>
    <n v="284619"/>
    <n v="284619"/>
    <n v="0"/>
    <n v="284619"/>
    <n v="0"/>
  </r>
  <r>
    <x v="1"/>
    <x v="11"/>
    <x v="23"/>
    <x v="59"/>
    <n v="0"/>
    <n v="0"/>
    <n v="175180"/>
    <n v="7994.57"/>
    <n v="167185.43"/>
    <n v="175180"/>
    <n v="7994.57"/>
    <n v="167185.43"/>
    <n v="0"/>
  </r>
  <r>
    <x v="1"/>
    <x v="12"/>
    <x v="24"/>
    <x v="60"/>
    <n v="165900"/>
    <n v="165900"/>
    <n v="0"/>
    <n v="0"/>
    <n v="0"/>
    <n v="0"/>
    <n v="0"/>
    <n v="0"/>
    <n v="0"/>
  </r>
  <r>
    <x v="1"/>
    <x v="12"/>
    <x v="24"/>
    <x v="61"/>
    <n v="0"/>
    <n v="0"/>
    <n v="596861.88"/>
    <n v="0"/>
    <n v="596861.88"/>
    <n v="596861.88"/>
    <n v="0"/>
    <n v="596861.88"/>
    <n v="0"/>
  </r>
  <r>
    <x v="1"/>
    <x v="12"/>
    <x v="24"/>
    <x v="62"/>
    <n v="0"/>
    <n v="0"/>
    <n v="101220.22"/>
    <n v="0"/>
    <n v="101220.22"/>
    <n v="101220.22"/>
    <n v="0"/>
    <n v="101220.22"/>
    <n v="0"/>
  </r>
  <r>
    <x v="1"/>
    <x v="12"/>
    <x v="25"/>
    <x v="63"/>
    <n v="464700"/>
    <n v="464700"/>
    <n v="0"/>
    <n v="0"/>
    <n v="0"/>
    <n v="0"/>
    <n v="0"/>
    <n v="0"/>
    <n v="0"/>
  </r>
  <r>
    <x v="1"/>
    <x v="12"/>
    <x v="25"/>
    <x v="64"/>
    <n v="0"/>
    <n v="0"/>
    <n v="491440.83"/>
    <n v="0"/>
    <n v="491440.83"/>
    <n v="491440.83"/>
    <n v="0"/>
    <n v="491440.83"/>
    <n v="0"/>
  </r>
  <r>
    <x v="2"/>
    <x v="13"/>
    <x v="26"/>
    <x v="65"/>
    <n v="40000"/>
    <n v="40000"/>
    <n v="27478.400000000001"/>
    <n v="1483.89"/>
    <n v="25994.51"/>
    <n v="27478.400000000001"/>
    <n v="1483.89"/>
    <n v="25994.51"/>
    <n v="0"/>
  </r>
  <r>
    <x v="2"/>
    <x v="13"/>
    <x v="27"/>
    <x v="66"/>
    <n v="73200"/>
    <n v="73200"/>
    <n v="1105862.02"/>
    <n v="1105625"/>
    <n v="237.02"/>
    <n v="1105862.02"/>
    <n v="1105625"/>
    <n v="237.02"/>
    <n v="0"/>
  </r>
  <r>
    <x v="2"/>
    <x v="14"/>
    <x v="28"/>
    <x v="67"/>
    <n v="3000"/>
    <n v="3000"/>
    <n v="2282.87"/>
    <n v="0"/>
    <n v="2282.87"/>
    <n v="2282.87"/>
    <n v="0"/>
    <n v="2282.87"/>
    <n v="0"/>
  </r>
  <r>
    <x v="2"/>
    <x v="15"/>
    <x v="29"/>
    <x v="68"/>
    <n v="983364.25"/>
    <n v="1013426.01"/>
    <n v="419681.02"/>
    <n v="10199.14"/>
    <n v="409481.88"/>
    <n v="389148.63"/>
    <n v="0"/>
    <n v="389148.63"/>
    <n v="20333.25"/>
  </r>
  <r>
    <x v="2"/>
    <x v="15"/>
    <x v="29"/>
    <x v="69"/>
    <n v="132000"/>
    <n v="132000"/>
    <n v="102723.64"/>
    <n v="0"/>
    <n v="102723.64"/>
    <n v="92596.82"/>
    <n v="0"/>
    <n v="92596.82"/>
    <n v="10126.82"/>
  </r>
  <r>
    <x v="2"/>
    <x v="16"/>
    <x v="30"/>
    <x v="70"/>
    <n v="0"/>
    <n v="0"/>
    <n v="1123675.51"/>
    <n v="94976.74"/>
    <n v="1028698.77"/>
    <n v="627013.68000000005"/>
    <n v="79706.55"/>
    <n v="547307.13"/>
    <n v="481391.64"/>
  </r>
  <r>
    <x v="2"/>
    <x v="16"/>
    <x v="31"/>
    <x v="71"/>
    <n v="0"/>
    <n v="0"/>
    <n v="544371.91"/>
    <n v="0"/>
    <n v="544371.91"/>
    <n v="542371.91"/>
    <n v="0"/>
    <n v="542371.91"/>
    <n v="2000"/>
  </r>
  <r>
    <x v="3"/>
    <x v="17"/>
    <x v="32"/>
    <x v="72"/>
    <n v="0"/>
    <n v="0"/>
    <n v="0"/>
    <n v="286.67"/>
    <n v="-286.67"/>
    <n v="0"/>
    <n v="286.67"/>
    <n v="-286.67"/>
    <n v="0"/>
  </r>
  <r>
    <x v="3"/>
    <x v="17"/>
    <x v="32"/>
    <x v="73"/>
    <n v="4304960.45"/>
    <n v="4304960.45"/>
    <n v="408199.11"/>
    <n v="122035.58"/>
    <n v="286163.53000000003"/>
    <n v="261718.49"/>
    <n v="122035.58"/>
    <n v="139682.91"/>
    <n v="146480.62"/>
  </r>
  <r>
    <x v="3"/>
    <x v="17"/>
    <x v="32"/>
    <x v="74"/>
    <n v="0"/>
    <n v="0"/>
    <n v="46890.75"/>
    <n v="259634.56"/>
    <n v="-212743.81"/>
    <n v="46890.75"/>
    <n v="259634.56"/>
    <n v="-212743.81"/>
    <n v="0"/>
  </r>
  <r>
    <x v="3"/>
    <x v="17"/>
    <x v="32"/>
    <x v="75"/>
    <n v="517000"/>
    <n v="517000"/>
    <n v="366872.79"/>
    <n v="471819"/>
    <n v="-104946.21"/>
    <n v="366872.79"/>
    <n v="471819"/>
    <n v="-104946.21"/>
    <n v="0"/>
  </r>
  <r>
    <x v="3"/>
    <x v="17"/>
    <x v="33"/>
    <x v="76"/>
    <n v="25000"/>
    <n v="25000"/>
    <n v="131153.29"/>
    <n v="0"/>
    <n v="131153.29"/>
    <n v="131153.29"/>
    <n v="0"/>
    <n v="131153.29"/>
    <n v="0"/>
  </r>
  <r>
    <x v="3"/>
    <x v="17"/>
    <x v="33"/>
    <x v="77"/>
    <n v="15000000"/>
    <n v="15000000"/>
    <n v="13446311.4"/>
    <n v="882809.68"/>
    <n v="12563501.720000001"/>
    <n v="11903635.65"/>
    <n v="882809.68"/>
    <n v="11020825.970000001"/>
    <n v="1542675.75"/>
  </r>
  <r>
    <x v="3"/>
    <x v="18"/>
    <x v="34"/>
    <x v="78"/>
    <n v="155000"/>
    <n v="155000"/>
    <n v="118682.41"/>
    <n v="91157.85"/>
    <n v="27524.560000000001"/>
    <n v="118682.41"/>
    <n v="91157.85"/>
    <n v="27524.560000000001"/>
    <n v="0"/>
  </r>
  <r>
    <x v="3"/>
    <x v="19"/>
    <x v="35"/>
    <x v="79"/>
    <n v="0"/>
    <n v="0"/>
    <n v="80000"/>
    <n v="0"/>
    <n v="80000"/>
    <n v="80000"/>
    <n v="0"/>
    <n v="80000"/>
    <n v="0"/>
  </r>
  <r>
    <x v="3"/>
    <x v="20"/>
    <x v="36"/>
    <x v="80"/>
    <n v="1294000"/>
    <n v="1294000"/>
    <n v="8006.78"/>
    <n v="320765.21000000002"/>
    <n v="-312758.43"/>
    <n v="8006.78"/>
    <n v="320765.21000000002"/>
    <n v="-312758.43"/>
    <n v="0"/>
  </r>
  <r>
    <x v="3"/>
    <x v="20"/>
    <x v="37"/>
    <x v="81"/>
    <n v="102000"/>
    <n v="102000"/>
    <n v="167207.26"/>
    <n v="1254.31"/>
    <n v="165952.95000000001"/>
    <n v="167207.26"/>
    <n v="1254.31"/>
    <n v="165952.95000000001"/>
    <n v="0"/>
  </r>
  <r>
    <x v="3"/>
    <x v="21"/>
    <x v="38"/>
    <x v="82"/>
    <n v="11800000"/>
    <n v="18643508.879999999"/>
    <n v="40829310.43"/>
    <n v="0"/>
    <n v="40829310.43"/>
    <n v="19426245.039999999"/>
    <n v="0"/>
    <n v="19426245.039999999"/>
    <n v="21403065.390000001"/>
  </r>
  <r>
    <x v="3"/>
    <x v="21"/>
    <x v="38"/>
    <x v="83"/>
    <n v="2000000"/>
    <n v="2000000"/>
    <n v="2663842.12"/>
    <n v="35998.94"/>
    <n v="2627843.1800000002"/>
    <n v="2663842.12"/>
    <n v="35998.94"/>
    <n v="2627843.1800000002"/>
    <n v="0"/>
  </r>
  <r>
    <x v="3"/>
    <x v="22"/>
    <x v="39"/>
    <x v="84"/>
    <n v="900000"/>
    <n v="900000"/>
    <n v="588321.18000000005"/>
    <n v="51394.32"/>
    <n v="536926.86"/>
    <n v="588321.18000000005"/>
    <n v="51394.32"/>
    <n v="536926.86"/>
    <n v="0"/>
  </r>
  <r>
    <x v="3"/>
    <x v="23"/>
    <x v="40"/>
    <x v="85"/>
    <n v="13000"/>
    <n v="13000"/>
    <n v="0"/>
    <n v="0"/>
    <n v="0"/>
    <n v="0"/>
    <n v="0"/>
    <n v="0"/>
    <n v="0"/>
  </r>
  <r>
    <x v="3"/>
    <x v="23"/>
    <x v="40"/>
    <x v="86"/>
    <n v="0"/>
    <n v="0"/>
    <n v="10396.82"/>
    <n v="368.73"/>
    <n v="10028.09"/>
    <n v="10396.82"/>
    <n v="368.73"/>
    <n v="10028.09"/>
    <n v="0"/>
  </r>
  <r>
    <x v="3"/>
    <x v="23"/>
    <x v="41"/>
    <x v="87"/>
    <n v="0"/>
    <n v="0"/>
    <n v="7000"/>
    <n v="0"/>
    <n v="7000"/>
    <n v="7000"/>
    <n v="0"/>
    <n v="7000"/>
    <n v="0"/>
  </r>
  <r>
    <x v="3"/>
    <x v="23"/>
    <x v="41"/>
    <x v="88"/>
    <n v="198000"/>
    <n v="198000"/>
    <n v="384101.17"/>
    <n v="22948.68"/>
    <n v="361152.49"/>
    <n v="384101.17"/>
    <n v="22948.68"/>
    <n v="361152.49"/>
    <n v="0"/>
  </r>
  <r>
    <x v="3"/>
    <x v="24"/>
    <x v="42"/>
    <x v="89"/>
    <n v="160000"/>
    <n v="160000"/>
    <n v="0"/>
    <n v="0"/>
    <n v="0"/>
    <n v="0"/>
    <n v="0"/>
    <n v="0"/>
    <n v="0"/>
  </r>
  <r>
    <x v="3"/>
    <x v="24"/>
    <x v="43"/>
    <x v="90"/>
    <n v="1249000"/>
    <n v="1249000"/>
    <n v="1473805.29"/>
    <n v="0"/>
    <n v="1473805.29"/>
    <n v="1473805.29"/>
    <n v="0"/>
    <n v="1473805.29"/>
    <n v="0"/>
  </r>
  <r>
    <x v="3"/>
    <x v="24"/>
    <x v="43"/>
    <x v="91"/>
    <n v="2000000"/>
    <n v="2000000"/>
    <n v="3962416.43"/>
    <n v="180504.1"/>
    <n v="3781912.33"/>
    <n v="3962416.43"/>
    <n v="180504.1"/>
    <n v="3781912.33"/>
    <n v="0"/>
  </r>
  <r>
    <x v="3"/>
    <x v="24"/>
    <x v="43"/>
    <x v="92"/>
    <n v="2000000"/>
    <n v="2000000"/>
    <n v="6294419.25"/>
    <n v="0"/>
    <n v="6294419.25"/>
    <n v="6294419.25"/>
    <n v="0"/>
    <n v="6294419.25"/>
    <n v="0"/>
  </r>
  <r>
    <x v="3"/>
    <x v="24"/>
    <x v="44"/>
    <x v="93"/>
    <n v="1600000"/>
    <n v="1600000"/>
    <n v="2035702.89"/>
    <n v="105852.01"/>
    <n v="1929850.8799999999"/>
    <n v="2035702.89"/>
    <n v="105852.01"/>
    <n v="1929850.8799999999"/>
    <n v="0"/>
  </r>
  <r>
    <x v="4"/>
    <x v="25"/>
    <x v="45"/>
    <x v="94"/>
    <n v="243461.6"/>
    <n v="243461.6"/>
    <n v="0"/>
    <n v="0"/>
    <n v="0"/>
    <n v="0"/>
    <n v="0"/>
    <n v="0"/>
    <n v="0"/>
  </r>
  <r>
    <x v="4"/>
    <x v="25"/>
    <x v="45"/>
    <x v="95"/>
    <n v="0"/>
    <n v="0"/>
    <n v="25000"/>
    <n v="0"/>
    <n v="25000"/>
    <n v="25000"/>
    <n v="0"/>
    <n v="25000"/>
    <n v="0"/>
  </r>
  <r>
    <x v="4"/>
    <x v="25"/>
    <x v="45"/>
    <x v="96"/>
    <n v="0"/>
    <n v="0"/>
    <n v="38300"/>
    <n v="0"/>
    <n v="38300"/>
    <n v="38300"/>
    <n v="0"/>
    <n v="38300"/>
    <n v="0"/>
  </r>
  <r>
    <x v="4"/>
    <x v="26"/>
    <x v="46"/>
    <x v="97"/>
    <n v="3200"/>
    <n v="3200"/>
    <n v="48400.36"/>
    <n v="0"/>
    <n v="48400.36"/>
    <n v="48400.36"/>
    <n v="0"/>
    <n v="48400.36"/>
    <n v="0"/>
  </r>
  <r>
    <x v="4"/>
    <x v="26"/>
    <x v="46"/>
    <x v="98"/>
    <n v="49000"/>
    <n v="49000"/>
    <n v="0"/>
    <n v="0"/>
    <n v="0"/>
    <n v="0"/>
    <n v="0"/>
    <n v="0"/>
    <n v="0"/>
  </r>
  <r>
    <x v="4"/>
    <x v="27"/>
    <x v="47"/>
    <x v="99"/>
    <n v="5885304.9900000002"/>
    <n v="8911954.4700000007"/>
    <n v="0"/>
    <n v="0"/>
    <n v="0"/>
    <n v="0"/>
    <n v="0"/>
    <n v="0"/>
    <n v="0"/>
  </r>
  <r>
    <x v="5"/>
    <x v="28"/>
    <x v="48"/>
    <x v="100"/>
    <n v="0"/>
    <n v="0"/>
    <n v="85489.75"/>
    <n v="0"/>
    <n v="85489.75"/>
    <n v="85489.75"/>
    <n v="0"/>
    <n v="85489.75"/>
    <n v="0"/>
  </r>
  <r>
    <x v="5"/>
    <x v="28"/>
    <x v="49"/>
    <x v="101"/>
    <n v="0"/>
    <n v="0"/>
    <n v="191523"/>
    <n v="15804.82"/>
    <n v="175718.18"/>
    <n v="191523"/>
    <n v="15804.82"/>
    <n v="175718.18"/>
    <n v="0"/>
  </r>
  <r>
    <x v="5"/>
    <x v="28"/>
    <x v="49"/>
    <x v="102"/>
    <n v="0"/>
    <n v="0"/>
    <n v="977775"/>
    <n v="15804.84"/>
    <n v="961970.16"/>
    <n v="977775"/>
    <n v="15804.84"/>
    <n v="961970.16"/>
    <n v="0"/>
  </r>
  <r>
    <x v="6"/>
    <x v="29"/>
    <x v="50"/>
    <x v="103"/>
    <n v="346070982.08999997"/>
    <n v="363379645.82999998"/>
    <n v="365411626.70999998"/>
    <n v="6707192.2800000003"/>
    <n v="358704434.43000001"/>
    <n v="324476488.48000002"/>
    <n v="5840691.0199999996"/>
    <n v="318635797.45999998"/>
    <n v="40068636.96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B192" firstHeaderRow="1" firstDataRow="1" firstDataCol="1"/>
  <pivotFields count="13">
    <pivotField axis="axisRow" showAll="0">
      <items count="8">
        <item x="0"/>
        <item x="1"/>
        <item x="2"/>
        <item x="3"/>
        <item x="4"/>
        <item x="5"/>
        <item h="1" x="6"/>
        <item t="default"/>
      </items>
    </pivotField>
    <pivotField axis="axisRow" showAll="0">
      <items count="31">
        <item x="5"/>
        <item x="6"/>
        <item x="12"/>
        <item x="13"/>
        <item x="16"/>
        <item x="0"/>
        <item x="1"/>
        <item x="2"/>
        <item x="3"/>
        <item x="4"/>
        <item x="7"/>
        <item x="8"/>
        <item x="9"/>
        <item x="10"/>
        <item x="11"/>
        <item x="14"/>
        <item x="15"/>
        <item x="17"/>
        <item x="18"/>
        <item x="19"/>
        <item x="20"/>
        <item x="21"/>
        <item x="22"/>
        <item x="23"/>
        <item x="24"/>
        <item x="25"/>
        <item x="26"/>
        <item x="27"/>
        <item x="28"/>
        <item h="1" x="29"/>
        <item t="default"/>
      </items>
    </pivotField>
    <pivotField axis="axisRow" showAll="0">
      <items count="5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h="1" x="50"/>
        <item t="default"/>
      </items>
    </pivotField>
    <pivotField axis="axisRow" showAll="0">
      <items count="10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t="default"/>
      </items>
    </pivotField>
    <pivotField numFmtId="164" showAll="0"/>
    <pivotField numFmtId="164" showAll="0"/>
    <pivotField numFmtId="164" showAll="0"/>
    <pivotField numFmtId="164" showAll="0"/>
    <pivotField dataField="1" numFmtId="164" showAll="0"/>
    <pivotField numFmtId="164" showAll="0"/>
    <pivotField numFmtId="164" showAll="0"/>
    <pivotField numFmtId="164" showAll="0"/>
    <pivotField numFmtId="164" showAll="0"/>
  </pivotFields>
  <rowFields count="4">
    <field x="0"/>
    <field x="1"/>
    <field x="2"/>
    <field x="3"/>
  </rowFields>
  <rowItems count="189">
    <i>
      <x/>
    </i>
    <i r="1">
      <x v="5"/>
    </i>
    <i r="2">
      <x/>
    </i>
    <i r="3">
      <x/>
    </i>
    <i r="3">
      <x v="1"/>
    </i>
    <i r="3">
      <x v="2"/>
    </i>
    <i r="3">
      <x v="3"/>
    </i>
    <i r="3">
      <x v="4"/>
    </i>
    <i r="3">
      <x v="5"/>
    </i>
    <i r="3">
      <x v="6"/>
    </i>
    <i r="3">
      <x v="7"/>
    </i>
    <i r="3">
      <x v="8"/>
    </i>
    <i r="3">
      <x v="9"/>
    </i>
    <i r="2">
      <x v="1"/>
    </i>
    <i r="3">
      <x v="10"/>
    </i>
    <i r="3">
      <x v="11"/>
    </i>
    <i r="3">
      <x v="12"/>
    </i>
    <i r="3">
      <x v="13"/>
    </i>
    <i r="2">
      <x v="2"/>
    </i>
    <i r="3">
      <x v="14"/>
    </i>
    <i r="2">
      <x v="3"/>
    </i>
    <i r="3">
      <x v="15"/>
    </i>
    <i r="1">
      <x v="6"/>
    </i>
    <i r="2">
      <x v="4"/>
    </i>
    <i r="3">
      <x v="16"/>
    </i>
    <i r="3">
      <x v="17"/>
    </i>
    <i r="3">
      <x v="18"/>
    </i>
    <i r="3">
      <x v="19"/>
    </i>
    <i r="3">
      <x v="20"/>
    </i>
    <i r="3">
      <x v="21"/>
    </i>
    <i r="3">
      <x v="22"/>
    </i>
    <i r="3">
      <x v="23"/>
    </i>
    <i r="3">
      <x v="24"/>
    </i>
    <i r="3">
      <x v="25"/>
    </i>
    <i r="3">
      <x v="26"/>
    </i>
    <i r="3">
      <x v="27"/>
    </i>
    <i r="1">
      <x v="7"/>
    </i>
    <i r="2">
      <x v="5"/>
    </i>
    <i r="3">
      <x v="28"/>
    </i>
    <i r="2">
      <x v="6"/>
    </i>
    <i r="3">
      <x v="29"/>
    </i>
    <i r="2">
      <x v="7"/>
    </i>
    <i r="3">
      <x v="30"/>
    </i>
    <i r="2">
      <x v="8"/>
    </i>
    <i r="3">
      <x v="31"/>
    </i>
    <i r="2">
      <x v="9"/>
    </i>
    <i r="3">
      <x v="32"/>
    </i>
    <i r="2">
      <x v="10"/>
    </i>
    <i r="3">
      <x v="33"/>
    </i>
    <i r="1">
      <x v="8"/>
    </i>
    <i r="2">
      <x v="11"/>
    </i>
    <i r="3">
      <x v="34"/>
    </i>
    <i r="1">
      <x v="9"/>
    </i>
    <i r="2">
      <x v="12"/>
    </i>
    <i r="3">
      <x v="35"/>
    </i>
    <i r="3">
      <x v="36"/>
    </i>
    <i r="3">
      <x v="37"/>
    </i>
    <i r="2">
      <x v="13"/>
    </i>
    <i r="3">
      <x v="38"/>
    </i>
    <i r="3">
      <x v="39"/>
    </i>
    <i>
      <x v="1"/>
    </i>
    <i r="1">
      <x/>
    </i>
    <i r="2">
      <x v="14"/>
    </i>
    <i r="3">
      <x v="40"/>
    </i>
    <i r="3">
      <x v="41"/>
    </i>
    <i r="2">
      <x v="15"/>
    </i>
    <i r="3">
      <x v="42"/>
    </i>
    <i r="1">
      <x v="1"/>
    </i>
    <i r="2">
      <x v="16"/>
    </i>
    <i r="3">
      <x v="43"/>
    </i>
    <i r="3">
      <x v="44"/>
    </i>
    <i r="3">
      <x v="45"/>
    </i>
    <i r="1">
      <x v="2"/>
    </i>
    <i r="2">
      <x v="24"/>
    </i>
    <i r="3">
      <x v="60"/>
    </i>
    <i r="3">
      <x v="61"/>
    </i>
    <i r="3">
      <x v="62"/>
    </i>
    <i r="2">
      <x v="25"/>
    </i>
    <i r="3">
      <x v="63"/>
    </i>
    <i r="3">
      <x v="64"/>
    </i>
    <i r="1">
      <x v="10"/>
    </i>
    <i r="2">
      <x v="17"/>
    </i>
    <i r="3">
      <x v="46"/>
    </i>
    <i r="3">
      <x v="47"/>
    </i>
    <i r="1">
      <x v="11"/>
    </i>
    <i r="2">
      <x v="18"/>
    </i>
    <i r="3">
      <x v="48"/>
    </i>
    <i r="1">
      <x v="12"/>
    </i>
    <i r="2">
      <x v="19"/>
    </i>
    <i r="3">
      <x v="49"/>
    </i>
    <i r="3">
      <x v="50"/>
    </i>
    <i r="3">
      <x v="51"/>
    </i>
    <i r="2">
      <x v="20"/>
    </i>
    <i r="3">
      <x v="52"/>
    </i>
    <i r="3">
      <x v="53"/>
    </i>
    <i r="1">
      <x v="13"/>
    </i>
    <i r="2">
      <x v="21"/>
    </i>
    <i r="3">
      <x v="54"/>
    </i>
    <i r="3">
      <x v="55"/>
    </i>
    <i r="1">
      <x v="14"/>
    </i>
    <i r="2">
      <x v="22"/>
    </i>
    <i r="3">
      <x v="56"/>
    </i>
    <i r="3">
      <x v="57"/>
    </i>
    <i r="2">
      <x v="23"/>
    </i>
    <i r="3">
      <x v="58"/>
    </i>
    <i r="3">
      <x v="59"/>
    </i>
    <i>
      <x v="2"/>
    </i>
    <i r="1">
      <x v="3"/>
    </i>
    <i r="2">
      <x v="26"/>
    </i>
    <i r="3">
      <x v="65"/>
    </i>
    <i r="2">
      <x v="27"/>
    </i>
    <i r="3">
      <x v="66"/>
    </i>
    <i r="1">
      <x v="4"/>
    </i>
    <i r="2">
      <x v="30"/>
    </i>
    <i r="3">
      <x v="70"/>
    </i>
    <i r="2">
      <x v="31"/>
    </i>
    <i r="3">
      <x v="71"/>
    </i>
    <i r="1">
      <x v="15"/>
    </i>
    <i r="2">
      <x v="28"/>
    </i>
    <i r="3">
      <x v="67"/>
    </i>
    <i r="1">
      <x v="16"/>
    </i>
    <i r="2">
      <x v="29"/>
    </i>
    <i r="3">
      <x v="68"/>
    </i>
    <i r="3">
      <x v="69"/>
    </i>
    <i>
      <x v="3"/>
    </i>
    <i r="1">
      <x v="17"/>
    </i>
    <i r="2">
      <x v="32"/>
    </i>
    <i r="3">
      <x v="72"/>
    </i>
    <i r="3">
      <x v="73"/>
    </i>
    <i r="3">
      <x v="74"/>
    </i>
    <i r="3">
      <x v="75"/>
    </i>
    <i r="2">
      <x v="33"/>
    </i>
    <i r="3">
      <x v="76"/>
    </i>
    <i r="3">
      <x v="77"/>
    </i>
    <i r="1">
      <x v="18"/>
    </i>
    <i r="2">
      <x v="34"/>
    </i>
    <i r="3">
      <x v="78"/>
    </i>
    <i r="1">
      <x v="19"/>
    </i>
    <i r="2">
      <x v="35"/>
    </i>
    <i r="3">
      <x v="79"/>
    </i>
    <i r="1">
      <x v="20"/>
    </i>
    <i r="2">
      <x v="36"/>
    </i>
    <i r="3">
      <x v="80"/>
    </i>
    <i r="2">
      <x v="37"/>
    </i>
    <i r="3">
      <x v="81"/>
    </i>
    <i r="1">
      <x v="21"/>
    </i>
    <i r="2">
      <x v="38"/>
    </i>
    <i r="3">
      <x v="82"/>
    </i>
    <i r="3">
      <x v="83"/>
    </i>
    <i r="1">
      <x v="22"/>
    </i>
    <i r="2">
      <x v="39"/>
    </i>
    <i r="3">
      <x v="84"/>
    </i>
    <i r="1">
      <x v="23"/>
    </i>
    <i r="2">
      <x v="40"/>
    </i>
    <i r="3">
      <x v="85"/>
    </i>
    <i r="3">
      <x v="86"/>
    </i>
    <i r="2">
      <x v="41"/>
    </i>
    <i r="3">
      <x v="87"/>
    </i>
    <i r="3">
      <x v="88"/>
    </i>
    <i r="1">
      <x v="24"/>
    </i>
    <i r="2">
      <x v="42"/>
    </i>
    <i r="3">
      <x v="89"/>
    </i>
    <i r="2">
      <x v="43"/>
    </i>
    <i r="3">
      <x v="90"/>
    </i>
    <i r="3">
      <x v="91"/>
    </i>
    <i r="3">
      <x v="92"/>
    </i>
    <i r="2">
      <x v="44"/>
    </i>
    <i r="3">
      <x v="93"/>
    </i>
    <i>
      <x v="4"/>
    </i>
    <i r="1">
      <x v="25"/>
    </i>
    <i r="2">
      <x v="45"/>
    </i>
    <i r="3">
      <x v="94"/>
    </i>
    <i r="3">
      <x v="95"/>
    </i>
    <i r="3">
      <x v="96"/>
    </i>
    <i r="1">
      <x v="26"/>
    </i>
    <i r="2">
      <x v="46"/>
    </i>
    <i r="3">
      <x v="97"/>
    </i>
    <i r="3">
      <x v="98"/>
    </i>
    <i r="1">
      <x v="27"/>
    </i>
    <i r="2">
      <x v="47"/>
    </i>
    <i r="3">
      <x v="99"/>
    </i>
    <i>
      <x v="5"/>
    </i>
    <i r="1">
      <x v="28"/>
    </i>
    <i r="2">
      <x v="48"/>
    </i>
    <i r="3">
      <x v="100"/>
    </i>
    <i r="2">
      <x v="49"/>
    </i>
    <i r="3">
      <x v="101"/>
    </i>
    <i r="3">
      <x v="102"/>
    </i>
    <i t="grand">
      <x/>
    </i>
  </rowItems>
  <colItems count="1">
    <i/>
  </colItems>
  <dataFields count="1">
    <dataField name="Suma de Derechos Recon Netos" fld="8" baseField="0" baseItem="0" numFmtId="4"/>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workbookViewId="0">
      <selection activeCell="A3" sqref="A3"/>
    </sheetView>
  </sheetViews>
  <sheetFormatPr baseColWidth="10" defaultColWidth="9.140625" defaultRowHeight="15" x14ac:dyDescent="0.25"/>
  <cols>
    <col min="1" max="1" width="82.28515625" customWidth="1"/>
    <col min="2" max="2" width="87.5703125" customWidth="1"/>
    <col min="3" max="3" width="15.28515625" customWidth="1"/>
    <col min="4" max="5" width="16.7109375" customWidth="1"/>
    <col min="6" max="6" width="14.42578125" customWidth="1"/>
    <col min="7" max="7" width="16.7109375" customWidth="1"/>
    <col min="8" max="8" width="14.42578125" customWidth="1"/>
    <col min="9" max="9" width="12.140625" customWidth="1"/>
    <col min="10" max="10" width="13.7109375" customWidth="1"/>
    <col min="11" max="11" width="11.42578125" customWidth="1"/>
    <col min="12" max="12" width="0.7109375" customWidth="1"/>
  </cols>
  <sheetData>
    <row r="1" spans="1:12" x14ac:dyDescent="0.25">
      <c r="A1" s="104" t="s">
        <v>0</v>
      </c>
      <c r="B1" s="104"/>
      <c r="C1" s="104"/>
      <c r="D1" s="104"/>
      <c r="E1" s="104"/>
      <c r="F1" s="104"/>
      <c r="G1" s="104"/>
      <c r="H1" s="104"/>
      <c r="I1" s="104"/>
      <c r="J1" s="104"/>
      <c r="K1" s="104"/>
    </row>
    <row r="2" spans="1:12" x14ac:dyDescent="0.25">
      <c r="A2" s="105">
        <v>2016</v>
      </c>
      <c r="B2" s="105"/>
      <c r="C2" s="105"/>
      <c r="D2" s="105"/>
      <c r="E2" s="105"/>
      <c r="F2" s="105"/>
      <c r="G2" s="105"/>
      <c r="H2" s="105"/>
      <c r="I2" s="105"/>
      <c r="J2" s="105"/>
      <c r="K2" s="105"/>
      <c r="L2" s="105"/>
    </row>
    <row r="4" spans="1:12" x14ac:dyDescent="0.25">
      <c r="A4" s="105" t="s">
        <v>1</v>
      </c>
      <c r="B4" s="105"/>
      <c r="C4" s="105"/>
      <c r="D4" s="105"/>
      <c r="E4" s="105"/>
      <c r="F4" s="105"/>
      <c r="G4" s="105"/>
      <c r="H4" s="105"/>
      <c r="I4" s="105"/>
      <c r="J4" s="105"/>
      <c r="K4" s="105"/>
      <c r="L4" s="105"/>
    </row>
    <row r="5" spans="1:12" x14ac:dyDescent="0.25">
      <c r="A5" s="2" t="s">
        <v>2</v>
      </c>
      <c r="B5" s="2" t="s">
        <v>3</v>
      </c>
      <c r="C5" s="2" t="s">
        <v>4</v>
      </c>
      <c r="D5" s="2" t="s">
        <v>5</v>
      </c>
      <c r="E5" s="2" t="s">
        <v>6</v>
      </c>
      <c r="F5" s="2" t="s">
        <v>7</v>
      </c>
      <c r="G5" s="2" t="s">
        <v>8</v>
      </c>
      <c r="H5" s="2" t="s">
        <v>9</v>
      </c>
      <c r="I5" s="2" t="s">
        <v>10</v>
      </c>
      <c r="J5" s="2" t="s">
        <v>11</v>
      </c>
      <c r="K5" s="3" t="s">
        <v>12</v>
      </c>
    </row>
    <row r="6" spans="1:12" x14ac:dyDescent="0.25">
      <c r="A6" s="106" t="s">
        <v>13</v>
      </c>
      <c r="B6" s="4" t="s">
        <v>14</v>
      </c>
      <c r="C6" s="5">
        <v>53939221.740000002</v>
      </c>
      <c r="D6" s="5">
        <v>53939221.740000002</v>
      </c>
      <c r="E6" s="5">
        <v>49937692.710000001</v>
      </c>
      <c r="F6" s="5">
        <v>1770165.37</v>
      </c>
      <c r="G6" s="5">
        <v>48167527.340000004</v>
      </c>
      <c r="H6" s="5">
        <v>44398873.82</v>
      </c>
      <c r="I6" s="5">
        <v>1770165.37</v>
      </c>
      <c r="J6" s="5">
        <v>42628708.450000003</v>
      </c>
      <c r="K6" s="6">
        <v>5538818.8899999997</v>
      </c>
    </row>
    <row r="7" spans="1:12" x14ac:dyDescent="0.25">
      <c r="A7" s="107"/>
      <c r="B7" s="4" t="s">
        <v>15</v>
      </c>
      <c r="C7" s="5">
        <v>753324.14</v>
      </c>
      <c r="D7" s="5">
        <v>753324.14</v>
      </c>
      <c r="E7" s="5">
        <v>784790.56</v>
      </c>
      <c r="F7" s="5">
        <v>9840</v>
      </c>
      <c r="G7" s="5">
        <v>774950.56</v>
      </c>
      <c r="H7" s="5">
        <v>783564.05</v>
      </c>
      <c r="I7" s="5">
        <v>9840</v>
      </c>
      <c r="J7" s="5">
        <v>773724.05</v>
      </c>
      <c r="K7" s="6">
        <v>1226.51</v>
      </c>
    </row>
    <row r="8" spans="1:12" x14ac:dyDescent="0.25">
      <c r="A8" s="107"/>
      <c r="B8" s="4" t="s">
        <v>16</v>
      </c>
      <c r="C8" s="5">
        <v>130000</v>
      </c>
      <c r="D8" s="5">
        <v>130000</v>
      </c>
      <c r="E8" s="5">
        <v>937.17</v>
      </c>
      <c r="F8" s="5">
        <v>0</v>
      </c>
      <c r="G8" s="5">
        <v>937.17</v>
      </c>
      <c r="H8" s="5">
        <v>0</v>
      </c>
      <c r="I8" s="5">
        <v>0</v>
      </c>
      <c r="J8" s="5">
        <v>0</v>
      </c>
      <c r="K8" s="6">
        <v>937.17</v>
      </c>
    </row>
    <row r="9" spans="1:12" x14ac:dyDescent="0.25">
      <c r="A9" s="107"/>
      <c r="B9" s="4" t="s">
        <v>17</v>
      </c>
      <c r="C9" s="5">
        <v>131138.82999999999</v>
      </c>
      <c r="D9" s="5">
        <v>131138.82999999999</v>
      </c>
      <c r="E9" s="5">
        <v>132150.19</v>
      </c>
      <c r="F9" s="5">
        <v>0</v>
      </c>
      <c r="G9" s="5">
        <v>132150.19</v>
      </c>
      <c r="H9" s="5">
        <v>132150.19</v>
      </c>
      <c r="I9" s="5">
        <v>0</v>
      </c>
      <c r="J9" s="5">
        <v>132150.19</v>
      </c>
      <c r="K9" s="6">
        <v>0</v>
      </c>
    </row>
    <row r="10" spans="1:12" x14ac:dyDescent="0.25">
      <c r="A10" s="107"/>
      <c r="B10" s="4" t="s">
        <v>18</v>
      </c>
      <c r="C10" s="5">
        <v>29816.71</v>
      </c>
      <c r="D10" s="5">
        <v>29816.71</v>
      </c>
      <c r="E10" s="5">
        <v>3510.85</v>
      </c>
      <c r="F10" s="5">
        <v>0</v>
      </c>
      <c r="G10" s="5">
        <v>3510.85</v>
      </c>
      <c r="H10" s="5">
        <v>0</v>
      </c>
      <c r="I10" s="5">
        <v>0</v>
      </c>
      <c r="J10" s="5">
        <v>0</v>
      </c>
      <c r="K10" s="6">
        <v>3510.85</v>
      </c>
    </row>
    <row r="11" spans="1:12" x14ac:dyDescent="0.25">
      <c r="A11" s="107"/>
      <c r="B11" s="4" t="s">
        <v>19</v>
      </c>
      <c r="C11" s="5">
        <v>754722.55</v>
      </c>
      <c r="D11" s="5">
        <v>754722.55</v>
      </c>
      <c r="E11" s="5">
        <v>1089029.31</v>
      </c>
      <c r="F11" s="5">
        <v>176.27</v>
      </c>
      <c r="G11" s="5">
        <v>1088853.04</v>
      </c>
      <c r="H11" s="5">
        <v>999324.54</v>
      </c>
      <c r="I11" s="5">
        <v>176.27</v>
      </c>
      <c r="J11" s="5">
        <v>999148.27</v>
      </c>
      <c r="K11" s="6">
        <v>89704.77</v>
      </c>
    </row>
    <row r="12" spans="1:12" x14ac:dyDescent="0.25">
      <c r="A12" s="107"/>
      <c r="B12" s="4" t="s">
        <v>20</v>
      </c>
      <c r="C12" s="5">
        <v>503087.95</v>
      </c>
      <c r="D12" s="5">
        <v>503087.95</v>
      </c>
      <c r="E12" s="5">
        <v>551481.73</v>
      </c>
      <c r="F12" s="5">
        <v>0</v>
      </c>
      <c r="G12" s="5">
        <v>551481.73</v>
      </c>
      <c r="H12" s="5">
        <v>498784.83</v>
      </c>
      <c r="I12" s="5">
        <v>0</v>
      </c>
      <c r="J12" s="5">
        <v>498784.83</v>
      </c>
      <c r="K12" s="6">
        <v>52696.9</v>
      </c>
    </row>
    <row r="13" spans="1:12" x14ac:dyDescent="0.25">
      <c r="A13" s="107"/>
      <c r="B13" s="4" t="s">
        <v>21</v>
      </c>
      <c r="C13" s="5">
        <v>8206326.8399999999</v>
      </c>
      <c r="D13" s="5">
        <v>8206326.8399999999</v>
      </c>
      <c r="E13" s="5">
        <v>8981658.2599999998</v>
      </c>
      <c r="F13" s="5">
        <v>46510.71</v>
      </c>
      <c r="G13" s="5">
        <v>8935147.5500000007</v>
      </c>
      <c r="H13" s="5">
        <v>7924800.5999999996</v>
      </c>
      <c r="I13" s="5">
        <v>11010.71</v>
      </c>
      <c r="J13" s="5">
        <v>7913789.8899999997</v>
      </c>
      <c r="K13" s="6">
        <v>1021357.66</v>
      </c>
    </row>
    <row r="14" spans="1:12" x14ac:dyDescent="0.25">
      <c r="A14" s="107"/>
      <c r="B14" s="4" t="s">
        <v>22</v>
      </c>
      <c r="C14" s="5">
        <v>54099.69</v>
      </c>
      <c r="D14" s="5">
        <v>54099.69</v>
      </c>
      <c r="E14" s="5">
        <v>30050</v>
      </c>
      <c r="F14" s="5">
        <v>0</v>
      </c>
      <c r="G14" s="5">
        <v>30050</v>
      </c>
      <c r="H14" s="5">
        <v>29862.06</v>
      </c>
      <c r="I14" s="5">
        <v>0</v>
      </c>
      <c r="J14" s="5">
        <v>29862.06</v>
      </c>
      <c r="K14" s="6">
        <v>187.94</v>
      </c>
    </row>
    <row r="15" spans="1:12" x14ac:dyDescent="0.25">
      <c r="A15" s="107"/>
      <c r="B15" s="4" t="s">
        <v>23</v>
      </c>
      <c r="C15" s="5">
        <v>150202.53</v>
      </c>
      <c r="D15" s="5">
        <v>150202.53</v>
      </c>
      <c r="E15" s="5">
        <v>96223.05</v>
      </c>
      <c r="F15" s="5">
        <v>0</v>
      </c>
      <c r="G15" s="5">
        <v>96223.05</v>
      </c>
      <c r="H15" s="5">
        <v>90258.31</v>
      </c>
      <c r="I15" s="5">
        <v>0</v>
      </c>
      <c r="J15" s="5">
        <v>90258.31</v>
      </c>
      <c r="K15" s="6">
        <v>5964.74</v>
      </c>
    </row>
    <row r="16" spans="1:12" x14ac:dyDescent="0.25">
      <c r="A16" s="106" t="s">
        <v>24</v>
      </c>
      <c r="B16" s="4" t="s">
        <v>25</v>
      </c>
      <c r="C16" s="5">
        <v>37433.629999999997</v>
      </c>
      <c r="D16" s="5">
        <v>37433.629999999997</v>
      </c>
      <c r="E16" s="5">
        <v>6372.95</v>
      </c>
      <c r="F16" s="5">
        <v>0</v>
      </c>
      <c r="G16" s="5">
        <v>6372.95</v>
      </c>
      <c r="H16" s="5">
        <v>6372.95</v>
      </c>
      <c r="I16" s="5">
        <v>0</v>
      </c>
      <c r="J16" s="5">
        <v>6372.95</v>
      </c>
      <c r="K16" s="6">
        <v>0</v>
      </c>
    </row>
    <row r="17" spans="1:11" x14ac:dyDescent="0.25">
      <c r="A17" s="107"/>
      <c r="B17" s="4" t="s">
        <v>26</v>
      </c>
      <c r="C17" s="5">
        <v>0</v>
      </c>
      <c r="D17" s="5">
        <v>0</v>
      </c>
      <c r="E17" s="5">
        <v>1553.2</v>
      </c>
      <c r="F17" s="5">
        <v>1735</v>
      </c>
      <c r="G17" s="5">
        <v>-181.8</v>
      </c>
      <c r="H17" s="5">
        <v>1553.2</v>
      </c>
      <c r="I17" s="5">
        <v>1735</v>
      </c>
      <c r="J17" s="5">
        <v>-181.8</v>
      </c>
      <c r="K17" s="6">
        <v>0</v>
      </c>
    </row>
    <row r="18" spans="1:11" x14ac:dyDescent="0.25">
      <c r="A18" s="107"/>
      <c r="B18" s="4" t="s">
        <v>27</v>
      </c>
      <c r="C18" s="5">
        <v>13000</v>
      </c>
      <c r="D18" s="5">
        <v>13000</v>
      </c>
      <c r="E18" s="5">
        <v>3000</v>
      </c>
      <c r="F18" s="5">
        <v>0</v>
      </c>
      <c r="G18" s="5">
        <v>3000</v>
      </c>
      <c r="H18" s="5">
        <v>3000</v>
      </c>
      <c r="I18" s="5">
        <v>0</v>
      </c>
      <c r="J18" s="5">
        <v>3000</v>
      </c>
      <c r="K18" s="6">
        <v>0</v>
      </c>
    </row>
    <row r="19" spans="1:11" x14ac:dyDescent="0.25">
      <c r="A19" s="107"/>
      <c r="B19" s="4" t="s">
        <v>28</v>
      </c>
      <c r="C19" s="5">
        <v>54171.73</v>
      </c>
      <c r="D19" s="5">
        <v>54171.73</v>
      </c>
      <c r="E19" s="5">
        <v>100672.51</v>
      </c>
      <c r="F19" s="5">
        <v>427.92</v>
      </c>
      <c r="G19" s="5">
        <v>100244.59</v>
      </c>
      <c r="H19" s="5">
        <v>99967.43</v>
      </c>
      <c r="I19" s="5">
        <v>427.92</v>
      </c>
      <c r="J19" s="5">
        <v>99539.51</v>
      </c>
      <c r="K19" s="6">
        <v>705.08</v>
      </c>
    </row>
    <row r="20" spans="1:11" x14ac:dyDescent="0.25">
      <c r="A20" s="4" t="s">
        <v>29</v>
      </c>
      <c r="B20" s="4" t="s">
        <v>30</v>
      </c>
      <c r="C20" s="5">
        <v>1330729.8600000001</v>
      </c>
      <c r="D20" s="5">
        <v>1330729.8600000001</v>
      </c>
      <c r="E20" s="5">
        <v>549410.23</v>
      </c>
      <c r="F20" s="5">
        <v>5111.0600000000004</v>
      </c>
      <c r="G20" s="5">
        <v>544299.17000000004</v>
      </c>
      <c r="H20" s="5">
        <v>445765.49</v>
      </c>
      <c r="I20" s="5">
        <v>4231.7</v>
      </c>
      <c r="J20" s="5">
        <v>441533.79</v>
      </c>
      <c r="K20" s="6">
        <v>102765.38</v>
      </c>
    </row>
    <row r="21" spans="1:11" x14ac:dyDescent="0.25">
      <c r="A21" s="4" t="s">
        <v>31</v>
      </c>
      <c r="B21" s="4" t="s">
        <v>32</v>
      </c>
      <c r="C21" s="5">
        <v>178000</v>
      </c>
      <c r="D21" s="5">
        <v>178000</v>
      </c>
      <c r="E21" s="5">
        <v>54517.71</v>
      </c>
      <c r="F21" s="5">
        <v>62.49</v>
      </c>
      <c r="G21" s="5">
        <v>54455.22</v>
      </c>
      <c r="H21" s="5">
        <v>54517.71</v>
      </c>
      <c r="I21" s="5">
        <v>62.49</v>
      </c>
      <c r="J21" s="5">
        <v>54455.22</v>
      </c>
      <c r="K21" s="6">
        <v>0</v>
      </c>
    </row>
    <row r="22" spans="1:11" x14ac:dyDescent="0.25">
      <c r="A22" s="106" t="s">
        <v>33</v>
      </c>
      <c r="B22" s="4" t="s">
        <v>34</v>
      </c>
      <c r="C22" s="5">
        <v>4406000.34</v>
      </c>
      <c r="D22" s="5">
        <v>4406000.34</v>
      </c>
      <c r="E22" s="5">
        <v>5175598.5199999996</v>
      </c>
      <c r="F22" s="5">
        <v>184860.22</v>
      </c>
      <c r="G22" s="5">
        <v>4990738.3</v>
      </c>
      <c r="H22" s="5">
        <v>4309723.01</v>
      </c>
      <c r="I22" s="5">
        <v>79504.62</v>
      </c>
      <c r="J22" s="5">
        <v>4230218.3899999997</v>
      </c>
      <c r="K22" s="6">
        <v>760519.91</v>
      </c>
    </row>
    <row r="23" spans="1:11" x14ac:dyDescent="0.25">
      <c r="A23" s="107"/>
      <c r="B23" s="4" t="s">
        <v>35</v>
      </c>
      <c r="C23" s="5">
        <v>12000000</v>
      </c>
      <c r="D23" s="5">
        <v>12000000</v>
      </c>
      <c r="E23" s="5">
        <v>11799821.65</v>
      </c>
      <c r="F23" s="5">
        <v>467797.39</v>
      </c>
      <c r="G23" s="5">
        <v>11332024.26</v>
      </c>
      <c r="H23" s="5">
        <v>8267924.2199999997</v>
      </c>
      <c r="I23" s="5">
        <v>11500</v>
      </c>
      <c r="J23" s="5">
        <v>8256424.2199999997</v>
      </c>
      <c r="K23" s="6">
        <v>3075600.04</v>
      </c>
    </row>
    <row r="24" spans="1:11" x14ac:dyDescent="0.25">
      <c r="A24" s="107"/>
      <c r="B24" s="4" t="s">
        <v>36</v>
      </c>
      <c r="C24" s="5">
        <v>65000</v>
      </c>
      <c r="D24" s="5">
        <v>65000</v>
      </c>
      <c r="E24" s="5">
        <v>64656.160000000003</v>
      </c>
      <c r="F24" s="5">
        <v>3067.6</v>
      </c>
      <c r="G24" s="5">
        <v>61588.56</v>
      </c>
      <c r="H24" s="5">
        <v>62522.46</v>
      </c>
      <c r="I24" s="5">
        <v>933.9</v>
      </c>
      <c r="J24" s="5">
        <v>61588.56</v>
      </c>
      <c r="K24" s="6">
        <v>0</v>
      </c>
    </row>
    <row r="25" spans="1:11" x14ac:dyDescent="0.25">
      <c r="A25" s="107"/>
      <c r="B25" s="4" t="s">
        <v>37</v>
      </c>
      <c r="C25" s="5">
        <v>0</v>
      </c>
      <c r="D25" s="5">
        <v>0</v>
      </c>
      <c r="E25" s="5">
        <v>2717</v>
      </c>
      <c r="F25" s="5">
        <v>5</v>
      </c>
      <c r="G25" s="5">
        <v>2712</v>
      </c>
      <c r="H25" s="5">
        <v>2406</v>
      </c>
      <c r="I25" s="5">
        <v>0</v>
      </c>
      <c r="J25" s="5">
        <v>2406</v>
      </c>
      <c r="K25" s="6">
        <v>306</v>
      </c>
    </row>
    <row r="26" spans="1:11" x14ac:dyDescent="0.25">
      <c r="A26" s="107"/>
      <c r="B26" s="4" t="s">
        <v>38</v>
      </c>
      <c r="C26" s="5">
        <v>701585</v>
      </c>
      <c r="D26" s="5">
        <v>701585</v>
      </c>
      <c r="E26" s="5">
        <v>708223.46</v>
      </c>
      <c r="F26" s="5">
        <v>12425.75</v>
      </c>
      <c r="G26" s="5">
        <v>695797.71</v>
      </c>
      <c r="H26" s="5">
        <v>537914.77</v>
      </c>
      <c r="I26" s="5">
        <v>0</v>
      </c>
      <c r="J26" s="5">
        <v>537914.77</v>
      </c>
      <c r="K26" s="6">
        <v>157882.94</v>
      </c>
    </row>
    <row r="27" spans="1:11" x14ac:dyDescent="0.25">
      <c r="A27" s="107"/>
      <c r="B27" s="4" t="s">
        <v>39</v>
      </c>
      <c r="C27" s="5">
        <v>3500</v>
      </c>
      <c r="D27" s="5">
        <v>3500</v>
      </c>
      <c r="E27" s="5">
        <v>6884.5</v>
      </c>
      <c r="F27" s="5">
        <v>0</v>
      </c>
      <c r="G27" s="5">
        <v>6884.5</v>
      </c>
      <c r="H27" s="5">
        <v>6884.5</v>
      </c>
      <c r="I27" s="5">
        <v>0</v>
      </c>
      <c r="J27" s="5">
        <v>6884.5</v>
      </c>
      <c r="K27" s="6">
        <v>0</v>
      </c>
    </row>
    <row r="28" spans="1:11" x14ac:dyDescent="0.25">
      <c r="A28" s="107"/>
      <c r="B28" s="4" t="s">
        <v>40</v>
      </c>
      <c r="C28" s="5">
        <v>30000</v>
      </c>
      <c r="D28" s="5">
        <v>30000</v>
      </c>
      <c r="E28" s="5">
        <v>22628.07</v>
      </c>
      <c r="F28" s="5">
        <v>1504.1</v>
      </c>
      <c r="G28" s="5">
        <v>21123.97</v>
      </c>
      <c r="H28" s="5">
        <v>22239.65</v>
      </c>
      <c r="I28" s="5">
        <v>1115.68</v>
      </c>
      <c r="J28" s="5">
        <v>21123.97</v>
      </c>
      <c r="K28" s="6">
        <v>0</v>
      </c>
    </row>
    <row r="29" spans="1:11" x14ac:dyDescent="0.25">
      <c r="A29" s="107"/>
      <c r="B29" s="4" t="s">
        <v>41</v>
      </c>
      <c r="C29" s="5">
        <v>2000000</v>
      </c>
      <c r="D29" s="5">
        <v>2000000</v>
      </c>
      <c r="E29" s="5">
        <v>2425872.25</v>
      </c>
      <c r="F29" s="5">
        <v>14397.4</v>
      </c>
      <c r="G29" s="5">
        <v>2411474.85</v>
      </c>
      <c r="H29" s="5">
        <v>835503.37</v>
      </c>
      <c r="I29" s="5">
        <v>0</v>
      </c>
      <c r="J29" s="5">
        <v>835503.37</v>
      </c>
      <c r="K29" s="6">
        <v>1575971.48</v>
      </c>
    </row>
    <row r="30" spans="1:11" x14ac:dyDescent="0.25">
      <c r="A30" s="107"/>
      <c r="B30" s="4" t="s">
        <v>42</v>
      </c>
      <c r="C30" s="5">
        <v>20000</v>
      </c>
      <c r="D30" s="5">
        <v>20000</v>
      </c>
      <c r="E30" s="5">
        <v>0</v>
      </c>
      <c r="F30" s="5">
        <v>0</v>
      </c>
      <c r="G30" s="5">
        <v>0</v>
      </c>
      <c r="H30" s="5">
        <v>0</v>
      </c>
      <c r="I30" s="5">
        <v>0</v>
      </c>
      <c r="J30" s="5">
        <v>0</v>
      </c>
      <c r="K30" s="6">
        <v>0</v>
      </c>
    </row>
    <row r="31" spans="1:11" x14ac:dyDescent="0.25">
      <c r="A31" s="107"/>
      <c r="B31" s="4" t="s">
        <v>43</v>
      </c>
      <c r="C31" s="5">
        <v>720000</v>
      </c>
      <c r="D31" s="5">
        <v>720000</v>
      </c>
      <c r="E31" s="5">
        <v>686732.96</v>
      </c>
      <c r="F31" s="5">
        <v>8425.9599999999991</v>
      </c>
      <c r="G31" s="5">
        <v>678307</v>
      </c>
      <c r="H31" s="5">
        <v>461232</v>
      </c>
      <c r="I31" s="5">
        <v>0</v>
      </c>
      <c r="J31" s="5">
        <v>461232</v>
      </c>
      <c r="K31" s="6">
        <v>217075</v>
      </c>
    </row>
    <row r="32" spans="1:11" x14ac:dyDescent="0.25">
      <c r="A32" s="107"/>
      <c r="B32" s="4" t="s">
        <v>44</v>
      </c>
      <c r="C32" s="5">
        <v>0</v>
      </c>
      <c r="D32" s="5">
        <v>0</v>
      </c>
      <c r="E32" s="5">
        <v>130.58000000000001</v>
      </c>
      <c r="F32" s="5">
        <v>0</v>
      </c>
      <c r="G32" s="5">
        <v>130.58000000000001</v>
      </c>
      <c r="H32" s="5">
        <v>130.58000000000001</v>
      </c>
      <c r="I32" s="5">
        <v>0</v>
      </c>
      <c r="J32" s="5">
        <v>130.58000000000001</v>
      </c>
      <c r="K32" s="6">
        <v>0</v>
      </c>
    </row>
    <row r="33" spans="1:11" x14ac:dyDescent="0.25">
      <c r="A33" s="107"/>
      <c r="B33" s="4" t="s">
        <v>45</v>
      </c>
      <c r="C33" s="5">
        <v>51800</v>
      </c>
      <c r="D33" s="5">
        <v>51800</v>
      </c>
      <c r="E33" s="5">
        <v>12899.62</v>
      </c>
      <c r="F33" s="5">
        <v>691.48</v>
      </c>
      <c r="G33" s="5">
        <v>12208.14</v>
      </c>
      <c r="H33" s="5">
        <v>12208.14</v>
      </c>
      <c r="I33" s="5">
        <v>0</v>
      </c>
      <c r="J33" s="5">
        <v>12208.14</v>
      </c>
      <c r="K33" s="6">
        <v>0</v>
      </c>
    </row>
    <row r="34" spans="1:11" x14ac:dyDescent="0.25">
      <c r="A34" s="4" t="s">
        <v>46</v>
      </c>
      <c r="B34" s="4" t="s">
        <v>47</v>
      </c>
      <c r="C34" s="5">
        <v>175000</v>
      </c>
      <c r="D34" s="5">
        <v>175000</v>
      </c>
      <c r="E34" s="5">
        <v>166289.70000000001</v>
      </c>
      <c r="F34" s="5">
        <v>4915.18</v>
      </c>
      <c r="G34" s="5">
        <v>161374.51999999999</v>
      </c>
      <c r="H34" s="5">
        <v>161374.51999999999</v>
      </c>
      <c r="I34" s="5">
        <v>0</v>
      </c>
      <c r="J34" s="5">
        <v>161374.51999999999</v>
      </c>
      <c r="K34" s="6">
        <v>0</v>
      </c>
    </row>
    <row r="35" spans="1:11" x14ac:dyDescent="0.25">
      <c r="A35" s="4" t="s">
        <v>48</v>
      </c>
      <c r="B35" s="4" t="s">
        <v>49</v>
      </c>
      <c r="C35" s="5">
        <v>49300</v>
      </c>
      <c r="D35" s="5">
        <v>49300</v>
      </c>
      <c r="E35" s="5">
        <v>21647.39</v>
      </c>
      <c r="F35" s="5">
        <v>266.61</v>
      </c>
      <c r="G35" s="5">
        <v>21380.78</v>
      </c>
      <c r="H35" s="5">
        <v>21380.78</v>
      </c>
      <c r="I35" s="5">
        <v>0</v>
      </c>
      <c r="J35" s="5">
        <v>21380.78</v>
      </c>
      <c r="K35" s="6">
        <v>0</v>
      </c>
    </row>
    <row r="36" spans="1:11" x14ac:dyDescent="0.25">
      <c r="A36" s="4" t="s">
        <v>50</v>
      </c>
      <c r="B36" s="4" t="s">
        <v>50</v>
      </c>
      <c r="C36" s="5">
        <v>1000</v>
      </c>
      <c r="D36" s="5">
        <v>1000</v>
      </c>
      <c r="E36" s="5">
        <v>0</v>
      </c>
      <c r="F36" s="5">
        <v>0</v>
      </c>
      <c r="G36" s="5">
        <v>0</v>
      </c>
      <c r="H36" s="5">
        <v>0</v>
      </c>
      <c r="I36" s="5">
        <v>0</v>
      </c>
      <c r="J36" s="5">
        <v>0</v>
      </c>
      <c r="K36" s="6">
        <v>0</v>
      </c>
    </row>
    <row r="37" spans="1:11" x14ac:dyDescent="0.25">
      <c r="A37" s="4" t="s">
        <v>51</v>
      </c>
      <c r="B37" s="4" t="s">
        <v>51</v>
      </c>
      <c r="C37" s="5">
        <v>0</v>
      </c>
      <c r="D37" s="5">
        <v>0</v>
      </c>
      <c r="E37" s="5">
        <v>2228.4</v>
      </c>
      <c r="F37" s="5">
        <v>0</v>
      </c>
      <c r="G37" s="5">
        <v>2228.4</v>
      </c>
      <c r="H37" s="5">
        <v>2228.4</v>
      </c>
      <c r="I37" s="5">
        <v>0</v>
      </c>
      <c r="J37" s="5">
        <v>2228.4</v>
      </c>
      <c r="K37" s="6">
        <v>0</v>
      </c>
    </row>
    <row r="38" spans="1:11" x14ac:dyDescent="0.25">
      <c r="A38" s="4" t="s">
        <v>52</v>
      </c>
      <c r="B38" s="4" t="s">
        <v>52</v>
      </c>
      <c r="C38" s="5">
        <v>62263</v>
      </c>
      <c r="D38" s="5">
        <v>62263</v>
      </c>
      <c r="E38" s="5">
        <v>104.49</v>
      </c>
      <c r="F38" s="5">
        <v>0</v>
      </c>
      <c r="G38" s="5">
        <v>104.49</v>
      </c>
      <c r="H38" s="5">
        <v>104.49</v>
      </c>
      <c r="I38" s="5">
        <v>0</v>
      </c>
      <c r="J38" s="5">
        <v>104.49</v>
      </c>
      <c r="K38" s="6">
        <v>0</v>
      </c>
    </row>
    <row r="39" spans="1:11" x14ac:dyDescent="0.25">
      <c r="A39" s="4" t="s">
        <v>53</v>
      </c>
      <c r="B39" s="4" t="s">
        <v>53</v>
      </c>
      <c r="C39" s="5">
        <v>0</v>
      </c>
      <c r="D39" s="5">
        <v>0</v>
      </c>
      <c r="E39" s="5">
        <v>369087.23</v>
      </c>
      <c r="F39" s="5">
        <v>198153.08</v>
      </c>
      <c r="G39" s="5">
        <v>170934.15</v>
      </c>
      <c r="H39" s="5">
        <v>170934.15</v>
      </c>
      <c r="I39" s="5">
        <v>0</v>
      </c>
      <c r="J39" s="5">
        <v>170934.15</v>
      </c>
      <c r="K39" s="6">
        <v>0</v>
      </c>
    </row>
    <row r="40" spans="1:11" x14ac:dyDescent="0.25">
      <c r="A40" s="4" t="s">
        <v>54</v>
      </c>
      <c r="B40" s="4" t="s">
        <v>54</v>
      </c>
      <c r="C40" s="5">
        <v>300000</v>
      </c>
      <c r="D40" s="5">
        <v>300000</v>
      </c>
      <c r="E40" s="5">
        <v>686684.04</v>
      </c>
      <c r="F40" s="5">
        <v>0</v>
      </c>
      <c r="G40" s="5">
        <v>686684.04</v>
      </c>
      <c r="H40" s="5">
        <v>686684.04</v>
      </c>
      <c r="I40" s="5">
        <v>0</v>
      </c>
      <c r="J40" s="5">
        <v>686684.04</v>
      </c>
      <c r="K40" s="6">
        <v>0</v>
      </c>
    </row>
    <row r="41" spans="1:11" x14ac:dyDescent="0.25">
      <c r="A41" s="106" t="s">
        <v>55</v>
      </c>
      <c r="B41" s="4" t="s">
        <v>56</v>
      </c>
      <c r="C41" s="5">
        <v>127699.88</v>
      </c>
      <c r="D41" s="5">
        <v>127699.88</v>
      </c>
      <c r="E41" s="5">
        <v>101128.05</v>
      </c>
      <c r="F41" s="5">
        <v>0</v>
      </c>
      <c r="G41" s="5">
        <v>101128.05</v>
      </c>
      <c r="H41" s="5">
        <v>101128.05</v>
      </c>
      <c r="I41" s="5">
        <v>0</v>
      </c>
      <c r="J41" s="5">
        <v>101128.05</v>
      </c>
      <c r="K41" s="6">
        <v>0</v>
      </c>
    </row>
    <row r="42" spans="1:11" x14ac:dyDescent="0.25">
      <c r="A42" s="107"/>
      <c r="B42" s="4" t="s">
        <v>57</v>
      </c>
      <c r="C42" s="5">
        <v>4000000</v>
      </c>
      <c r="D42" s="5">
        <v>11323375.619999999</v>
      </c>
      <c r="E42" s="5">
        <v>11348877.27</v>
      </c>
      <c r="F42" s="5">
        <v>0</v>
      </c>
      <c r="G42" s="5">
        <v>11348877.27</v>
      </c>
      <c r="H42" s="5">
        <v>11348877.27</v>
      </c>
      <c r="I42" s="5">
        <v>0</v>
      </c>
      <c r="J42" s="5">
        <v>11348877.27</v>
      </c>
      <c r="K42" s="6">
        <v>0</v>
      </c>
    </row>
    <row r="43" spans="1:11" x14ac:dyDescent="0.25">
      <c r="A43" s="107"/>
      <c r="B43" s="4" t="s">
        <v>58</v>
      </c>
      <c r="C43" s="5">
        <v>0</v>
      </c>
      <c r="D43" s="5">
        <v>0</v>
      </c>
      <c r="E43" s="5">
        <v>9542.0300000000007</v>
      </c>
      <c r="F43" s="5">
        <v>0</v>
      </c>
      <c r="G43" s="5">
        <v>9542.0300000000007</v>
      </c>
      <c r="H43" s="5">
        <v>9542.0300000000007</v>
      </c>
      <c r="I43" s="5">
        <v>0</v>
      </c>
      <c r="J43" s="5">
        <v>9542.0300000000007</v>
      </c>
      <c r="K43" s="6">
        <v>0</v>
      </c>
    </row>
    <row r="44" spans="1:11" x14ac:dyDescent="0.25">
      <c r="A44" s="106" t="s">
        <v>59</v>
      </c>
      <c r="B44" s="4" t="s">
        <v>60</v>
      </c>
      <c r="C44" s="5">
        <v>0</v>
      </c>
      <c r="D44" s="5">
        <v>0</v>
      </c>
      <c r="E44" s="5">
        <v>876</v>
      </c>
      <c r="F44" s="5">
        <v>276</v>
      </c>
      <c r="G44" s="5">
        <v>600</v>
      </c>
      <c r="H44" s="5">
        <v>876</v>
      </c>
      <c r="I44" s="5">
        <v>276</v>
      </c>
      <c r="J44" s="5">
        <v>600</v>
      </c>
      <c r="K44" s="6">
        <v>0</v>
      </c>
    </row>
    <row r="45" spans="1:11" x14ac:dyDescent="0.25">
      <c r="A45" s="107"/>
      <c r="B45" s="4" t="s">
        <v>61</v>
      </c>
      <c r="C45" s="5">
        <v>250000</v>
      </c>
      <c r="D45" s="5">
        <v>250000</v>
      </c>
      <c r="E45" s="5">
        <v>103003.74</v>
      </c>
      <c r="F45" s="5">
        <v>0</v>
      </c>
      <c r="G45" s="5">
        <v>103003.74</v>
      </c>
      <c r="H45" s="5">
        <v>103003.74</v>
      </c>
      <c r="I45" s="5">
        <v>0</v>
      </c>
      <c r="J45" s="5">
        <v>103003.74</v>
      </c>
      <c r="K45" s="6">
        <v>0</v>
      </c>
    </row>
    <row r="46" spans="1:11" x14ac:dyDescent="0.25">
      <c r="A46" s="106" t="s">
        <v>62</v>
      </c>
      <c r="B46" s="4" t="s">
        <v>63</v>
      </c>
      <c r="C46" s="5">
        <v>0</v>
      </c>
      <c r="D46" s="5">
        <v>76600</v>
      </c>
      <c r="E46" s="5">
        <v>76600</v>
      </c>
      <c r="F46" s="5">
        <v>0</v>
      </c>
      <c r="G46" s="5">
        <v>76600</v>
      </c>
      <c r="H46" s="5">
        <v>76600</v>
      </c>
      <c r="I46" s="5">
        <v>0</v>
      </c>
      <c r="J46" s="5">
        <v>76600</v>
      </c>
      <c r="K46" s="6">
        <v>0</v>
      </c>
    </row>
    <row r="47" spans="1:11" x14ac:dyDescent="0.25">
      <c r="A47" s="107"/>
      <c r="B47" s="4" t="s">
        <v>64</v>
      </c>
      <c r="C47" s="5">
        <v>264750</v>
      </c>
      <c r="D47" s="5">
        <v>273218</v>
      </c>
      <c r="E47" s="5">
        <v>92218</v>
      </c>
      <c r="F47" s="5">
        <v>1197</v>
      </c>
      <c r="G47" s="5">
        <v>91021</v>
      </c>
      <c r="H47" s="5">
        <v>84447</v>
      </c>
      <c r="I47" s="5">
        <v>0</v>
      </c>
      <c r="J47" s="5">
        <v>84447</v>
      </c>
      <c r="K47" s="6">
        <v>6574</v>
      </c>
    </row>
    <row r="48" spans="1:11" x14ac:dyDescent="0.25">
      <c r="A48" s="4" t="s">
        <v>65</v>
      </c>
      <c r="B48" s="4" t="s">
        <v>66</v>
      </c>
      <c r="C48" s="5">
        <v>11500</v>
      </c>
      <c r="D48" s="5">
        <v>11500</v>
      </c>
      <c r="E48" s="5">
        <v>0</v>
      </c>
      <c r="F48" s="5">
        <v>0</v>
      </c>
      <c r="G48" s="5">
        <v>0</v>
      </c>
      <c r="H48" s="5">
        <v>0</v>
      </c>
      <c r="I48" s="5">
        <v>0</v>
      </c>
      <c r="J48" s="5">
        <v>0</v>
      </c>
      <c r="K48" s="6">
        <v>0</v>
      </c>
    </row>
    <row r="49" spans="1:11" x14ac:dyDescent="0.25">
      <c r="A49" s="106" t="s">
        <v>67</v>
      </c>
      <c r="B49" s="4" t="s">
        <v>68</v>
      </c>
      <c r="C49" s="5">
        <v>0</v>
      </c>
      <c r="D49" s="5">
        <v>0</v>
      </c>
      <c r="E49" s="5">
        <v>90753.600000000006</v>
      </c>
      <c r="F49" s="5">
        <v>623.9</v>
      </c>
      <c r="G49" s="5">
        <v>90129.7</v>
      </c>
      <c r="H49" s="5">
        <v>90753.600000000006</v>
      </c>
      <c r="I49" s="5">
        <v>623.9</v>
      </c>
      <c r="J49" s="5">
        <v>90129.7</v>
      </c>
      <c r="K49" s="6">
        <v>0</v>
      </c>
    </row>
    <row r="50" spans="1:11" x14ac:dyDescent="0.25">
      <c r="A50" s="107"/>
      <c r="B50" s="4" t="s">
        <v>69</v>
      </c>
      <c r="C50" s="5">
        <v>2420783</v>
      </c>
      <c r="D50" s="5">
        <v>2420783</v>
      </c>
      <c r="E50" s="5">
        <v>1995210</v>
      </c>
      <c r="F50" s="5">
        <v>136284</v>
      </c>
      <c r="G50" s="5">
        <v>1858926</v>
      </c>
      <c r="H50" s="5">
        <v>1993360</v>
      </c>
      <c r="I50" s="5">
        <v>136284</v>
      </c>
      <c r="J50" s="5">
        <v>1857076</v>
      </c>
      <c r="K50" s="6">
        <v>1850</v>
      </c>
    </row>
    <row r="51" spans="1:11" x14ac:dyDescent="0.25">
      <c r="A51" s="107"/>
      <c r="B51" s="4" t="s">
        <v>70</v>
      </c>
      <c r="C51" s="5">
        <v>0</v>
      </c>
      <c r="D51" s="5">
        <v>0</v>
      </c>
      <c r="E51" s="5">
        <v>24000</v>
      </c>
      <c r="F51" s="5">
        <v>0</v>
      </c>
      <c r="G51" s="5">
        <v>24000</v>
      </c>
      <c r="H51" s="5">
        <v>24000</v>
      </c>
      <c r="I51" s="5">
        <v>0</v>
      </c>
      <c r="J51" s="5">
        <v>24000</v>
      </c>
      <c r="K51" s="6">
        <v>0</v>
      </c>
    </row>
    <row r="52" spans="1:11" x14ac:dyDescent="0.25">
      <c r="A52" s="106" t="s">
        <v>71</v>
      </c>
      <c r="B52" s="4" t="s">
        <v>72</v>
      </c>
      <c r="C52" s="5">
        <v>0</v>
      </c>
      <c r="D52" s="5">
        <v>0</v>
      </c>
      <c r="E52" s="5">
        <v>65909.179999999993</v>
      </c>
      <c r="F52" s="5">
        <v>0</v>
      </c>
      <c r="G52" s="5">
        <v>65909.179999999993</v>
      </c>
      <c r="H52" s="5">
        <v>65909.179999999993</v>
      </c>
      <c r="I52" s="5">
        <v>0</v>
      </c>
      <c r="J52" s="5">
        <v>65909.179999999993</v>
      </c>
      <c r="K52" s="6">
        <v>0</v>
      </c>
    </row>
    <row r="53" spans="1:11" x14ac:dyDescent="0.25">
      <c r="A53" s="107"/>
      <c r="B53" s="4" t="s">
        <v>73</v>
      </c>
      <c r="C53" s="5">
        <v>450000</v>
      </c>
      <c r="D53" s="5">
        <v>450000</v>
      </c>
      <c r="E53" s="5">
        <v>170690.94</v>
      </c>
      <c r="F53" s="5">
        <v>0</v>
      </c>
      <c r="G53" s="5">
        <v>170690.94</v>
      </c>
      <c r="H53" s="5">
        <v>170690.94</v>
      </c>
      <c r="I53" s="5">
        <v>0</v>
      </c>
      <c r="J53" s="5">
        <v>170690.94</v>
      </c>
      <c r="K53" s="6">
        <v>0</v>
      </c>
    </row>
    <row r="54" spans="1:11" x14ac:dyDescent="0.25">
      <c r="A54" s="4" t="s">
        <v>74</v>
      </c>
      <c r="B54" s="4" t="s">
        <v>75</v>
      </c>
      <c r="C54" s="5">
        <v>0</v>
      </c>
      <c r="D54" s="5">
        <v>0</v>
      </c>
      <c r="E54" s="5">
        <v>140000</v>
      </c>
      <c r="F54" s="5">
        <v>2538.52</v>
      </c>
      <c r="G54" s="5">
        <v>137461.48000000001</v>
      </c>
      <c r="H54" s="5">
        <v>140000</v>
      </c>
      <c r="I54" s="5">
        <v>2538.52</v>
      </c>
      <c r="J54" s="5">
        <v>137461.48000000001</v>
      </c>
      <c r="K54" s="6">
        <v>0</v>
      </c>
    </row>
    <row r="55" spans="1:11" x14ac:dyDescent="0.25">
      <c r="A55" s="106" t="s">
        <v>76</v>
      </c>
      <c r="B55" s="4" t="s">
        <v>77</v>
      </c>
      <c r="C55" s="5">
        <v>170738903</v>
      </c>
      <c r="D55" s="5">
        <v>170738903</v>
      </c>
      <c r="E55" s="5">
        <v>176665556.19</v>
      </c>
      <c r="F55" s="5">
        <v>0</v>
      </c>
      <c r="G55" s="5">
        <v>176665556.19</v>
      </c>
      <c r="H55" s="5">
        <v>176665556.19</v>
      </c>
      <c r="I55" s="5">
        <v>0</v>
      </c>
      <c r="J55" s="5">
        <v>176665556.19</v>
      </c>
      <c r="K55" s="6">
        <v>0</v>
      </c>
    </row>
    <row r="56" spans="1:11" x14ac:dyDescent="0.25">
      <c r="A56" s="107"/>
      <c r="B56" s="4" t="s">
        <v>78</v>
      </c>
      <c r="C56" s="5">
        <v>8000000</v>
      </c>
      <c r="D56" s="5">
        <v>8000000</v>
      </c>
      <c r="E56" s="5">
        <v>6776289.2400000002</v>
      </c>
      <c r="F56" s="5">
        <v>0</v>
      </c>
      <c r="G56" s="5">
        <v>6776289.2400000002</v>
      </c>
      <c r="H56" s="5">
        <v>2927381</v>
      </c>
      <c r="I56" s="5">
        <v>0</v>
      </c>
      <c r="J56" s="5">
        <v>2927381</v>
      </c>
      <c r="K56" s="6">
        <v>3848908.24</v>
      </c>
    </row>
    <row r="57" spans="1:11" x14ac:dyDescent="0.25">
      <c r="A57" s="107"/>
      <c r="B57" s="4" t="s">
        <v>79</v>
      </c>
      <c r="C57" s="5">
        <v>16900000</v>
      </c>
      <c r="D57" s="5">
        <v>16900000</v>
      </c>
      <c r="E57" s="5">
        <v>0</v>
      </c>
      <c r="F57" s="5">
        <v>0</v>
      </c>
      <c r="G57" s="5">
        <v>0</v>
      </c>
      <c r="H57" s="5">
        <v>0</v>
      </c>
      <c r="I57" s="5">
        <v>0</v>
      </c>
      <c r="J57" s="5">
        <v>0</v>
      </c>
      <c r="K57" s="6">
        <v>0</v>
      </c>
    </row>
    <row r="58" spans="1:11" x14ac:dyDescent="0.25">
      <c r="A58" s="106" t="s">
        <v>80</v>
      </c>
      <c r="B58" s="4" t="s">
        <v>81</v>
      </c>
      <c r="C58" s="5">
        <v>168867</v>
      </c>
      <c r="D58" s="5">
        <v>168867</v>
      </c>
      <c r="E58" s="5">
        <v>168867</v>
      </c>
      <c r="F58" s="5">
        <v>0</v>
      </c>
      <c r="G58" s="5">
        <v>168867</v>
      </c>
      <c r="H58" s="5">
        <v>168867</v>
      </c>
      <c r="I58" s="5">
        <v>0</v>
      </c>
      <c r="J58" s="5">
        <v>168867</v>
      </c>
      <c r="K58" s="6">
        <v>0</v>
      </c>
    </row>
    <row r="59" spans="1:11" x14ac:dyDescent="0.25">
      <c r="A59" s="107"/>
      <c r="B59" s="4" t="s">
        <v>82</v>
      </c>
      <c r="C59" s="5">
        <v>449000</v>
      </c>
      <c r="D59" s="5">
        <v>449000</v>
      </c>
      <c r="E59" s="5">
        <v>239771.13</v>
      </c>
      <c r="F59" s="5">
        <v>0</v>
      </c>
      <c r="G59" s="5">
        <v>239771.13</v>
      </c>
      <c r="H59" s="5">
        <v>239771.13</v>
      </c>
      <c r="I59" s="5">
        <v>0</v>
      </c>
      <c r="J59" s="5">
        <v>239771.13</v>
      </c>
      <c r="K59" s="6">
        <v>0</v>
      </c>
    </row>
    <row r="60" spans="1:11" x14ac:dyDescent="0.25">
      <c r="A60" s="106" t="s">
        <v>83</v>
      </c>
      <c r="B60" s="4" t="s">
        <v>84</v>
      </c>
      <c r="C60" s="5">
        <v>393100</v>
      </c>
      <c r="D60" s="5">
        <v>393100</v>
      </c>
      <c r="E60" s="5">
        <v>423302.15</v>
      </c>
      <c r="F60" s="5">
        <v>20000</v>
      </c>
      <c r="G60" s="5">
        <v>403302.15</v>
      </c>
      <c r="H60" s="5">
        <v>423302.15</v>
      </c>
      <c r="I60" s="5">
        <v>20000</v>
      </c>
      <c r="J60" s="5">
        <v>403302.15</v>
      </c>
      <c r="K60" s="6">
        <v>0</v>
      </c>
    </row>
    <row r="61" spans="1:11" x14ac:dyDescent="0.25">
      <c r="A61" s="107"/>
      <c r="B61" s="4" t="s">
        <v>85</v>
      </c>
      <c r="C61" s="5">
        <v>3261563.38</v>
      </c>
      <c r="D61" s="5">
        <v>3261563.38</v>
      </c>
      <c r="E61" s="5">
        <v>3044001.15</v>
      </c>
      <c r="F61" s="5">
        <v>17015.63</v>
      </c>
      <c r="G61" s="5">
        <v>3026985.52</v>
      </c>
      <c r="H61" s="5">
        <v>3044001.15</v>
      </c>
      <c r="I61" s="5">
        <v>17015.63</v>
      </c>
      <c r="J61" s="5">
        <v>3026985.52</v>
      </c>
      <c r="K61" s="6">
        <v>0</v>
      </c>
    </row>
    <row r="62" spans="1:11" x14ac:dyDescent="0.25">
      <c r="A62" s="106" t="s">
        <v>86</v>
      </c>
      <c r="B62" s="4" t="s">
        <v>87</v>
      </c>
      <c r="C62" s="5">
        <v>40000</v>
      </c>
      <c r="D62" s="5">
        <v>40000</v>
      </c>
      <c r="E62" s="5">
        <v>10002.65</v>
      </c>
      <c r="F62" s="5">
        <v>0</v>
      </c>
      <c r="G62" s="5">
        <v>10002.65</v>
      </c>
      <c r="H62" s="5">
        <v>10002.65</v>
      </c>
      <c r="I62" s="5">
        <v>0</v>
      </c>
      <c r="J62" s="5">
        <v>10002.65</v>
      </c>
      <c r="K62" s="6">
        <v>0</v>
      </c>
    </row>
    <row r="63" spans="1:11" x14ac:dyDescent="0.25">
      <c r="A63" s="107"/>
      <c r="B63" s="4" t="s">
        <v>88</v>
      </c>
      <c r="C63" s="5">
        <v>40000</v>
      </c>
      <c r="D63" s="5">
        <v>40000</v>
      </c>
      <c r="E63" s="5">
        <v>25247.16</v>
      </c>
      <c r="F63" s="5">
        <v>0</v>
      </c>
      <c r="G63" s="5">
        <v>25247.16</v>
      </c>
      <c r="H63" s="5">
        <v>25247.16</v>
      </c>
      <c r="I63" s="5">
        <v>0</v>
      </c>
      <c r="J63" s="5">
        <v>25247.16</v>
      </c>
      <c r="K63" s="6">
        <v>0</v>
      </c>
    </row>
    <row r="64" spans="1:11" x14ac:dyDescent="0.25">
      <c r="A64" s="106" t="s">
        <v>89</v>
      </c>
      <c r="B64" s="4" t="s">
        <v>90</v>
      </c>
      <c r="C64" s="5">
        <v>343000</v>
      </c>
      <c r="D64" s="5">
        <v>343000</v>
      </c>
      <c r="E64" s="5">
        <v>284619</v>
      </c>
      <c r="F64" s="5">
        <v>0</v>
      </c>
      <c r="G64" s="5">
        <v>284619</v>
      </c>
      <c r="H64" s="5">
        <v>284619</v>
      </c>
      <c r="I64" s="5">
        <v>0</v>
      </c>
      <c r="J64" s="5">
        <v>284619</v>
      </c>
      <c r="K64" s="6">
        <v>0</v>
      </c>
    </row>
    <row r="65" spans="1:11" x14ac:dyDescent="0.25">
      <c r="A65" s="107"/>
      <c r="B65" s="4" t="s">
        <v>91</v>
      </c>
      <c r="C65" s="5">
        <v>0</v>
      </c>
      <c r="D65" s="5">
        <v>0</v>
      </c>
      <c r="E65" s="5">
        <v>175180</v>
      </c>
      <c r="F65" s="5">
        <v>7994.57</v>
      </c>
      <c r="G65" s="5">
        <v>167185.43</v>
      </c>
      <c r="H65" s="5">
        <v>175180</v>
      </c>
      <c r="I65" s="5">
        <v>7994.57</v>
      </c>
      <c r="J65" s="5">
        <v>167185.43</v>
      </c>
      <c r="K65" s="6">
        <v>0</v>
      </c>
    </row>
    <row r="66" spans="1:11" x14ac:dyDescent="0.25">
      <c r="A66" s="106" t="s">
        <v>92</v>
      </c>
      <c r="B66" s="4" t="s">
        <v>92</v>
      </c>
      <c r="C66" s="5">
        <v>165900</v>
      </c>
      <c r="D66" s="5">
        <v>165900</v>
      </c>
      <c r="E66" s="5">
        <v>0</v>
      </c>
      <c r="F66" s="5">
        <v>0</v>
      </c>
      <c r="G66" s="5">
        <v>0</v>
      </c>
      <c r="H66" s="5">
        <v>0</v>
      </c>
      <c r="I66" s="5">
        <v>0</v>
      </c>
      <c r="J66" s="5">
        <v>0</v>
      </c>
      <c r="K66" s="6">
        <v>0</v>
      </c>
    </row>
    <row r="67" spans="1:11" x14ac:dyDescent="0.25">
      <c r="A67" s="107"/>
      <c r="B67" s="4" t="s">
        <v>93</v>
      </c>
      <c r="C67" s="5">
        <v>0</v>
      </c>
      <c r="D67" s="5">
        <v>0</v>
      </c>
      <c r="E67" s="5">
        <v>596861.88</v>
      </c>
      <c r="F67" s="5">
        <v>0</v>
      </c>
      <c r="G67" s="5">
        <v>596861.88</v>
      </c>
      <c r="H67" s="5">
        <v>596861.88</v>
      </c>
      <c r="I67" s="5">
        <v>0</v>
      </c>
      <c r="J67" s="5">
        <v>596861.88</v>
      </c>
      <c r="K67" s="6">
        <v>0</v>
      </c>
    </row>
    <row r="68" spans="1:11" x14ac:dyDescent="0.25">
      <c r="A68" s="107"/>
      <c r="B68" s="4" t="s">
        <v>94</v>
      </c>
      <c r="C68" s="5">
        <v>0</v>
      </c>
      <c r="D68" s="5">
        <v>0</v>
      </c>
      <c r="E68" s="5">
        <v>101220.22</v>
      </c>
      <c r="F68" s="5">
        <v>0</v>
      </c>
      <c r="G68" s="5">
        <v>101220.22</v>
      </c>
      <c r="H68" s="5">
        <v>101220.22</v>
      </c>
      <c r="I68" s="5">
        <v>0</v>
      </c>
      <c r="J68" s="5">
        <v>101220.22</v>
      </c>
      <c r="K68" s="6">
        <v>0</v>
      </c>
    </row>
    <row r="69" spans="1:11" x14ac:dyDescent="0.25">
      <c r="A69" s="106" t="s">
        <v>95</v>
      </c>
      <c r="B69" s="4" t="s">
        <v>95</v>
      </c>
      <c r="C69" s="5">
        <v>464700</v>
      </c>
      <c r="D69" s="5">
        <v>464700</v>
      </c>
      <c r="E69" s="5">
        <v>0</v>
      </c>
      <c r="F69" s="5">
        <v>0</v>
      </c>
      <c r="G69" s="5">
        <v>0</v>
      </c>
      <c r="H69" s="5">
        <v>0</v>
      </c>
      <c r="I69" s="5">
        <v>0</v>
      </c>
      <c r="J69" s="5">
        <v>0</v>
      </c>
      <c r="K69" s="6">
        <v>0</v>
      </c>
    </row>
    <row r="70" spans="1:11" x14ac:dyDescent="0.25">
      <c r="A70" s="107"/>
      <c r="B70" s="4" t="s">
        <v>96</v>
      </c>
      <c r="C70" s="5">
        <v>0</v>
      </c>
      <c r="D70" s="5">
        <v>0</v>
      </c>
      <c r="E70" s="5">
        <v>491440.83</v>
      </c>
      <c r="F70" s="5">
        <v>0</v>
      </c>
      <c r="G70" s="5">
        <v>491440.83</v>
      </c>
      <c r="H70" s="5">
        <v>491440.83</v>
      </c>
      <c r="I70" s="5">
        <v>0</v>
      </c>
      <c r="J70" s="5">
        <v>491440.83</v>
      </c>
      <c r="K70" s="6">
        <v>0</v>
      </c>
    </row>
    <row r="71" spans="1:11" x14ac:dyDescent="0.25">
      <c r="A71" s="4" t="s">
        <v>97</v>
      </c>
      <c r="B71" s="4" t="s">
        <v>98</v>
      </c>
      <c r="C71" s="5">
        <v>40000</v>
      </c>
      <c r="D71" s="5">
        <v>40000</v>
      </c>
      <c r="E71" s="5">
        <v>27478.400000000001</v>
      </c>
      <c r="F71" s="5">
        <v>1483.89</v>
      </c>
      <c r="G71" s="5">
        <v>25994.51</v>
      </c>
      <c r="H71" s="5">
        <v>27478.400000000001</v>
      </c>
      <c r="I71" s="5">
        <v>1483.89</v>
      </c>
      <c r="J71" s="5">
        <v>25994.51</v>
      </c>
      <c r="K71" s="6">
        <v>0</v>
      </c>
    </row>
    <row r="72" spans="1:11" x14ac:dyDescent="0.25">
      <c r="A72" s="4" t="s">
        <v>99</v>
      </c>
      <c r="B72" s="4" t="s">
        <v>99</v>
      </c>
      <c r="C72" s="5">
        <v>73200</v>
      </c>
      <c r="D72" s="5">
        <v>73200</v>
      </c>
      <c r="E72" s="5">
        <v>1105862.02</v>
      </c>
      <c r="F72" s="5">
        <v>1105625</v>
      </c>
      <c r="G72" s="5">
        <v>237.02</v>
      </c>
      <c r="H72" s="5">
        <v>1105862.02</v>
      </c>
      <c r="I72" s="5">
        <v>1105625</v>
      </c>
      <c r="J72" s="5">
        <v>237.02</v>
      </c>
      <c r="K72" s="6">
        <v>0</v>
      </c>
    </row>
    <row r="73" spans="1:11" x14ac:dyDescent="0.25">
      <c r="A73" s="4" t="s">
        <v>100</v>
      </c>
      <c r="B73" s="4" t="s">
        <v>100</v>
      </c>
      <c r="C73" s="5">
        <v>3000</v>
      </c>
      <c r="D73" s="5">
        <v>3000</v>
      </c>
      <c r="E73" s="5">
        <v>2282.87</v>
      </c>
      <c r="F73" s="5">
        <v>0</v>
      </c>
      <c r="G73" s="5">
        <v>2282.87</v>
      </c>
      <c r="H73" s="5">
        <v>2282.87</v>
      </c>
      <c r="I73" s="5">
        <v>0</v>
      </c>
      <c r="J73" s="5">
        <v>2282.87</v>
      </c>
      <c r="K73" s="6">
        <v>0</v>
      </c>
    </row>
    <row r="74" spans="1:11" x14ac:dyDescent="0.25">
      <c r="A74" s="106" t="s">
        <v>101</v>
      </c>
      <c r="B74" s="4" t="s">
        <v>102</v>
      </c>
      <c r="C74" s="5">
        <v>983364.25</v>
      </c>
      <c r="D74" s="5">
        <v>1013426.01</v>
      </c>
      <c r="E74" s="5">
        <v>419681.02</v>
      </c>
      <c r="F74" s="5">
        <v>10199.14</v>
      </c>
      <c r="G74" s="5">
        <v>409481.88</v>
      </c>
      <c r="H74" s="5">
        <v>389148.63</v>
      </c>
      <c r="I74" s="5">
        <v>0</v>
      </c>
      <c r="J74" s="5">
        <v>389148.63</v>
      </c>
      <c r="K74" s="6">
        <v>20333.25</v>
      </c>
    </row>
    <row r="75" spans="1:11" x14ac:dyDescent="0.25">
      <c r="A75" s="107"/>
      <c r="B75" s="4" t="s">
        <v>103</v>
      </c>
      <c r="C75" s="5">
        <v>132000</v>
      </c>
      <c r="D75" s="5">
        <v>132000</v>
      </c>
      <c r="E75" s="5">
        <v>102723.64</v>
      </c>
      <c r="F75" s="5">
        <v>0</v>
      </c>
      <c r="G75" s="5">
        <v>102723.64</v>
      </c>
      <c r="H75" s="5">
        <v>92596.82</v>
      </c>
      <c r="I75" s="5">
        <v>0</v>
      </c>
      <c r="J75" s="5">
        <v>92596.82</v>
      </c>
      <c r="K75" s="6">
        <v>10126.82</v>
      </c>
    </row>
    <row r="76" spans="1:11" x14ac:dyDescent="0.25">
      <c r="A76" s="4" t="s">
        <v>104</v>
      </c>
      <c r="B76" s="4" t="s">
        <v>105</v>
      </c>
      <c r="C76" s="5">
        <v>0</v>
      </c>
      <c r="D76" s="5">
        <v>0</v>
      </c>
      <c r="E76" s="5">
        <v>1123675.51</v>
      </c>
      <c r="F76" s="5">
        <v>94976.74</v>
      </c>
      <c r="G76" s="5">
        <v>1028698.77</v>
      </c>
      <c r="H76" s="5">
        <v>627013.68000000005</v>
      </c>
      <c r="I76" s="5">
        <v>79706.55</v>
      </c>
      <c r="J76" s="5">
        <v>547307.13</v>
      </c>
      <c r="K76" s="6">
        <v>481391.64</v>
      </c>
    </row>
    <row r="77" spans="1:11" x14ac:dyDescent="0.25">
      <c r="A77" s="4" t="s">
        <v>106</v>
      </c>
      <c r="B77" s="4" t="s">
        <v>106</v>
      </c>
      <c r="C77" s="5">
        <v>0</v>
      </c>
      <c r="D77" s="5">
        <v>0</v>
      </c>
      <c r="E77" s="5">
        <v>544371.91</v>
      </c>
      <c r="F77" s="5">
        <v>0</v>
      </c>
      <c r="G77" s="5">
        <v>544371.91</v>
      </c>
      <c r="H77" s="5">
        <v>542371.91</v>
      </c>
      <c r="I77" s="5">
        <v>0</v>
      </c>
      <c r="J77" s="5">
        <v>542371.91</v>
      </c>
      <c r="K77" s="6">
        <v>2000</v>
      </c>
    </row>
    <row r="78" spans="1:11" x14ac:dyDescent="0.25">
      <c r="A78" s="106" t="s">
        <v>107</v>
      </c>
      <c r="B78" s="4" t="s">
        <v>108</v>
      </c>
      <c r="C78" s="5">
        <v>0</v>
      </c>
      <c r="D78" s="5">
        <v>0</v>
      </c>
      <c r="E78" s="5">
        <v>0</v>
      </c>
      <c r="F78" s="5">
        <v>286.67</v>
      </c>
      <c r="G78" s="5">
        <v>-286.67</v>
      </c>
      <c r="H78" s="5">
        <v>0</v>
      </c>
      <c r="I78" s="5">
        <v>286.67</v>
      </c>
      <c r="J78" s="5">
        <v>-286.67</v>
      </c>
      <c r="K78" s="6">
        <v>0</v>
      </c>
    </row>
    <row r="79" spans="1:11" x14ac:dyDescent="0.25">
      <c r="A79" s="107"/>
      <c r="B79" s="4" t="s">
        <v>109</v>
      </c>
      <c r="C79" s="5">
        <v>4304960.45</v>
      </c>
      <c r="D79" s="5">
        <v>4304960.45</v>
      </c>
      <c r="E79" s="5">
        <v>408199.11</v>
      </c>
      <c r="F79" s="5">
        <v>122035.58</v>
      </c>
      <c r="G79" s="5">
        <v>286163.53000000003</v>
      </c>
      <c r="H79" s="5">
        <v>261718.49</v>
      </c>
      <c r="I79" s="5">
        <v>122035.58</v>
      </c>
      <c r="J79" s="5">
        <v>139682.91</v>
      </c>
      <c r="K79" s="6">
        <v>146480.62</v>
      </c>
    </row>
    <row r="80" spans="1:11" x14ac:dyDescent="0.25">
      <c r="A80" s="107"/>
      <c r="B80" s="4" t="s">
        <v>110</v>
      </c>
      <c r="C80" s="5">
        <v>0</v>
      </c>
      <c r="D80" s="5">
        <v>0</v>
      </c>
      <c r="E80" s="5">
        <v>46890.75</v>
      </c>
      <c r="F80" s="5">
        <v>259634.56</v>
      </c>
      <c r="G80" s="5">
        <v>-212743.81</v>
      </c>
      <c r="H80" s="5">
        <v>46890.75</v>
      </c>
      <c r="I80" s="5">
        <v>259634.56</v>
      </c>
      <c r="J80" s="5">
        <v>-212743.81</v>
      </c>
      <c r="K80" s="6">
        <v>0</v>
      </c>
    </row>
    <row r="81" spans="1:11" x14ac:dyDescent="0.25">
      <c r="A81" s="107"/>
      <c r="B81" s="4" t="s">
        <v>111</v>
      </c>
      <c r="C81" s="5">
        <v>517000</v>
      </c>
      <c r="D81" s="5">
        <v>517000</v>
      </c>
      <c r="E81" s="5">
        <v>366872.79</v>
      </c>
      <c r="F81" s="5">
        <v>471819</v>
      </c>
      <c r="G81" s="5">
        <v>-104946.21</v>
      </c>
      <c r="H81" s="5">
        <v>366872.79</v>
      </c>
      <c r="I81" s="5">
        <v>471819</v>
      </c>
      <c r="J81" s="5">
        <v>-104946.21</v>
      </c>
      <c r="K81" s="6">
        <v>0</v>
      </c>
    </row>
    <row r="82" spans="1:11" x14ac:dyDescent="0.25">
      <c r="A82" s="106" t="s">
        <v>112</v>
      </c>
      <c r="B82" s="4" t="s">
        <v>113</v>
      </c>
      <c r="C82" s="5">
        <v>25000</v>
      </c>
      <c r="D82" s="5">
        <v>25000</v>
      </c>
      <c r="E82" s="5">
        <v>131153.29</v>
      </c>
      <c r="F82" s="5">
        <v>0</v>
      </c>
      <c r="G82" s="5">
        <v>131153.29</v>
      </c>
      <c r="H82" s="5">
        <v>131153.29</v>
      </c>
      <c r="I82" s="5">
        <v>0</v>
      </c>
      <c r="J82" s="5">
        <v>131153.29</v>
      </c>
      <c r="K82" s="6">
        <v>0</v>
      </c>
    </row>
    <row r="83" spans="1:11" x14ac:dyDescent="0.25">
      <c r="A83" s="107"/>
      <c r="B83" s="4" t="s">
        <v>114</v>
      </c>
      <c r="C83" s="5">
        <v>15000000</v>
      </c>
      <c r="D83" s="5">
        <v>15000000</v>
      </c>
      <c r="E83" s="5">
        <v>13446311.4</v>
      </c>
      <c r="F83" s="5">
        <v>882809.68</v>
      </c>
      <c r="G83" s="5">
        <v>12563501.720000001</v>
      </c>
      <c r="H83" s="5">
        <v>11903635.65</v>
      </c>
      <c r="I83" s="5">
        <v>882809.68</v>
      </c>
      <c r="J83" s="5">
        <v>11020825.970000001</v>
      </c>
      <c r="K83" s="6">
        <v>1542675.75</v>
      </c>
    </row>
    <row r="84" spans="1:11" x14ac:dyDescent="0.25">
      <c r="A84" s="4" t="s">
        <v>115</v>
      </c>
      <c r="B84" s="4" t="s">
        <v>116</v>
      </c>
      <c r="C84" s="5">
        <v>155000</v>
      </c>
      <c r="D84" s="5">
        <v>155000</v>
      </c>
      <c r="E84" s="5">
        <v>118682.41</v>
      </c>
      <c r="F84" s="5">
        <v>91157.85</v>
      </c>
      <c r="G84" s="5">
        <v>27524.560000000001</v>
      </c>
      <c r="H84" s="5">
        <v>118682.41</v>
      </c>
      <c r="I84" s="5">
        <v>91157.85</v>
      </c>
      <c r="J84" s="5">
        <v>27524.560000000001</v>
      </c>
      <c r="K84" s="6">
        <v>0</v>
      </c>
    </row>
    <row r="85" spans="1:11" x14ac:dyDescent="0.25">
      <c r="A85" s="4" t="s">
        <v>117</v>
      </c>
      <c r="B85" s="4" t="s">
        <v>118</v>
      </c>
      <c r="C85" s="5">
        <v>0</v>
      </c>
      <c r="D85" s="5">
        <v>0</v>
      </c>
      <c r="E85" s="5">
        <v>80000</v>
      </c>
      <c r="F85" s="5">
        <v>0</v>
      </c>
      <c r="G85" s="5">
        <v>80000</v>
      </c>
      <c r="H85" s="5">
        <v>80000</v>
      </c>
      <c r="I85" s="5">
        <v>0</v>
      </c>
      <c r="J85" s="5">
        <v>80000</v>
      </c>
      <c r="K85" s="6">
        <v>0</v>
      </c>
    </row>
    <row r="86" spans="1:11" x14ac:dyDescent="0.25">
      <c r="A86" s="4" t="s">
        <v>119</v>
      </c>
      <c r="B86" s="4" t="s">
        <v>120</v>
      </c>
      <c r="C86" s="5">
        <v>1294000</v>
      </c>
      <c r="D86" s="5">
        <v>1294000</v>
      </c>
      <c r="E86" s="5">
        <v>8006.78</v>
      </c>
      <c r="F86" s="5">
        <v>320765.21000000002</v>
      </c>
      <c r="G86" s="5">
        <v>-312758.43</v>
      </c>
      <c r="H86" s="5">
        <v>8006.78</v>
      </c>
      <c r="I86" s="5">
        <v>320765.21000000002</v>
      </c>
      <c r="J86" s="5">
        <v>-312758.43</v>
      </c>
      <c r="K86" s="6">
        <v>0</v>
      </c>
    </row>
    <row r="87" spans="1:11" x14ac:dyDescent="0.25">
      <c r="A87" s="4" t="s">
        <v>121</v>
      </c>
      <c r="B87" s="4" t="s">
        <v>122</v>
      </c>
      <c r="C87" s="5">
        <v>102000</v>
      </c>
      <c r="D87" s="5">
        <v>102000</v>
      </c>
      <c r="E87" s="5">
        <v>167207.26</v>
      </c>
      <c r="F87" s="5">
        <v>1254.31</v>
      </c>
      <c r="G87" s="5">
        <v>165952.95000000001</v>
      </c>
      <c r="H87" s="5">
        <v>167207.26</v>
      </c>
      <c r="I87" s="5">
        <v>1254.31</v>
      </c>
      <c r="J87" s="5">
        <v>165952.95000000001</v>
      </c>
      <c r="K87" s="6">
        <v>0</v>
      </c>
    </row>
    <row r="88" spans="1:11" x14ac:dyDescent="0.25">
      <c r="A88" s="106" t="s">
        <v>123</v>
      </c>
      <c r="B88" s="4" t="s">
        <v>124</v>
      </c>
      <c r="C88" s="5">
        <v>11800000</v>
      </c>
      <c r="D88" s="5">
        <v>18643508.879999999</v>
      </c>
      <c r="E88" s="5">
        <v>40829310.43</v>
      </c>
      <c r="F88" s="5">
        <v>0</v>
      </c>
      <c r="G88" s="5">
        <v>40829310.43</v>
      </c>
      <c r="H88" s="5">
        <v>19426245.039999999</v>
      </c>
      <c r="I88" s="5">
        <v>0</v>
      </c>
      <c r="J88" s="5">
        <v>19426245.039999999</v>
      </c>
      <c r="K88" s="6">
        <v>21403065.390000001</v>
      </c>
    </row>
    <row r="89" spans="1:11" x14ac:dyDescent="0.25">
      <c r="A89" s="107"/>
      <c r="B89" s="4" t="s">
        <v>125</v>
      </c>
      <c r="C89" s="5">
        <v>2000000</v>
      </c>
      <c r="D89" s="5">
        <v>2000000</v>
      </c>
      <c r="E89" s="5">
        <v>2663842.12</v>
      </c>
      <c r="F89" s="5">
        <v>35998.94</v>
      </c>
      <c r="G89" s="5">
        <v>2627843.1800000002</v>
      </c>
      <c r="H89" s="5">
        <v>2663842.12</v>
      </c>
      <c r="I89" s="5">
        <v>35998.94</v>
      </c>
      <c r="J89" s="5">
        <v>2627843.1800000002</v>
      </c>
      <c r="K89" s="6">
        <v>0</v>
      </c>
    </row>
    <row r="90" spans="1:11" x14ac:dyDescent="0.25">
      <c r="A90" s="4" t="s">
        <v>126</v>
      </c>
      <c r="B90" s="4" t="s">
        <v>127</v>
      </c>
      <c r="C90" s="5">
        <v>900000</v>
      </c>
      <c r="D90" s="5">
        <v>900000</v>
      </c>
      <c r="E90" s="5">
        <v>588321.18000000005</v>
      </c>
      <c r="F90" s="5">
        <v>51394.32</v>
      </c>
      <c r="G90" s="5">
        <v>536926.86</v>
      </c>
      <c r="H90" s="5">
        <v>588321.18000000005</v>
      </c>
      <c r="I90" s="5">
        <v>51394.32</v>
      </c>
      <c r="J90" s="5">
        <v>536926.86</v>
      </c>
      <c r="K90" s="6">
        <v>0</v>
      </c>
    </row>
    <row r="91" spans="1:11" x14ac:dyDescent="0.25">
      <c r="A91" s="106" t="s">
        <v>128</v>
      </c>
      <c r="B91" s="4" t="s">
        <v>129</v>
      </c>
      <c r="C91" s="5">
        <v>13000</v>
      </c>
      <c r="D91" s="5">
        <v>13000</v>
      </c>
      <c r="E91" s="5">
        <v>0</v>
      </c>
      <c r="F91" s="5">
        <v>0</v>
      </c>
      <c r="G91" s="5">
        <v>0</v>
      </c>
      <c r="H91" s="5">
        <v>0</v>
      </c>
      <c r="I91" s="5">
        <v>0</v>
      </c>
      <c r="J91" s="5">
        <v>0</v>
      </c>
      <c r="K91" s="6">
        <v>0</v>
      </c>
    </row>
    <row r="92" spans="1:11" x14ac:dyDescent="0.25">
      <c r="A92" s="107"/>
      <c r="B92" s="4" t="s">
        <v>130</v>
      </c>
      <c r="C92" s="5">
        <v>0</v>
      </c>
      <c r="D92" s="5">
        <v>0</v>
      </c>
      <c r="E92" s="5">
        <v>10396.82</v>
      </c>
      <c r="F92" s="5">
        <v>368.73</v>
      </c>
      <c r="G92" s="5">
        <v>10028.09</v>
      </c>
      <c r="H92" s="5">
        <v>10396.82</v>
      </c>
      <c r="I92" s="5">
        <v>368.73</v>
      </c>
      <c r="J92" s="5">
        <v>10028.09</v>
      </c>
      <c r="K92" s="6">
        <v>0</v>
      </c>
    </row>
    <row r="93" spans="1:11" x14ac:dyDescent="0.25">
      <c r="A93" s="106" t="s">
        <v>131</v>
      </c>
      <c r="B93" s="4" t="s">
        <v>132</v>
      </c>
      <c r="C93" s="5">
        <v>0</v>
      </c>
      <c r="D93" s="5">
        <v>0</v>
      </c>
      <c r="E93" s="5">
        <v>7000</v>
      </c>
      <c r="F93" s="5">
        <v>0</v>
      </c>
      <c r="G93" s="5">
        <v>7000</v>
      </c>
      <c r="H93" s="5">
        <v>7000</v>
      </c>
      <c r="I93" s="5">
        <v>0</v>
      </c>
      <c r="J93" s="5">
        <v>7000</v>
      </c>
      <c r="K93" s="6">
        <v>0</v>
      </c>
    </row>
    <row r="94" spans="1:11" x14ac:dyDescent="0.25">
      <c r="A94" s="107"/>
      <c r="B94" s="4" t="s">
        <v>133</v>
      </c>
      <c r="C94" s="5">
        <v>198000</v>
      </c>
      <c r="D94" s="5">
        <v>198000</v>
      </c>
      <c r="E94" s="5">
        <v>384101.17</v>
      </c>
      <c r="F94" s="5">
        <v>22948.68</v>
      </c>
      <c r="G94" s="5">
        <v>361152.49</v>
      </c>
      <c r="H94" s="5">
        <v>384101.17</v>
      </c>
      <c r="I94" s="5">
        <v>22948.68</v>
      </c>
      <c r="J94" s="5">
        <v>361152.49</v>
      </c>
      <c r="K94" s="6">
        <v>0</v>
      </c>
    </row>
    <row r="95" spans="1:11" x14ac:dyDescent="0.25">
      <c r="A95" s="4" t="s">
        <v>134</v>
      </c>
      <c r="B95" s="4" t="s">
        <v>135</v>
      </c>
      <c r="C95" s="5">
        <v>160000</v>
      </c>
      <c r="D95" s="5">
        <v>160000</v>
      </c>
      <c r="E95" s="5">
        <v>0</v>
      </c>
      <c r="F95" s="5">
        <v>0</v>
      </c>
      <c r="G95" s="5">
        <v>0</v>
      </c>
      <c r="H95" s="5">
        <v>0</v>
      </c>
      <c r="I95" s="5">
        <v>0</v>
      </c>
      <c r="J95" s="5">
        <v>0</v>
      </c>
      <c r="K95" s="6">
        <v>0</v>
      </c>
    </row>
    <row r="96" spans="1:11" x14ac:dyDescent="0.25">
      <c r="A96" s="106" t="s">
        <v>136</v>
      </c>
      <c r="B96" s="4" t="s">
        <v>137</v>
      </c>
      <c r="C96" s="5">
        <v>1249000</v>
      </c>
      <c r="D96" s="5">
        <v>1249000</v>
      </c>
      <c r="E96" s="5">
        <v>1473805.29</v>
      </c>
      <c r="F96" s="5">
        <v>0</v>
      </c>
      <c r="G96" s="5">
        <v>1473805.29</v>
      </c>
      <c r="H96" s="5">
        <v>1473805.29</v>
      </c>
      <c r="I96" s="5">
        <v>0</v>
      </c>
      <c r="J96" s="5">
        <v>1473805.29</v>
      </c>
      <c r="K96" s="6">
        <v>0</v>
      </c>
    </row>
    <row r="97" spans="1:12" x14ac:dyDescent="0.25">
      <c r="A97" s="107"/>
      <c r="B97" s="4" t="s">
        <v>138</v>
      </c>
      <c r="C97" s="5">
        <v>2000000</v>
      </c>
      <c r="D97" s="5">
        <v>2000000</v>
      </c>
      <c r="E97" s="5">
        <v>3962416.43</v>
      </c>
      <c r="F97" s="5">
        <v>180504.1</v>
      </c>
      <c r="G97" s="5">
        <v>3781912.33</v>
      </c>
      <c r="H97" s="5">
        <v>3962416.43</v>
      </c>
      <c r="I97" s="5">
        <v>180504.1</v>
      </c>
      <c r="J97" s="5">
        <v>3781912.33</v>
      </c>
      <c r="K97" s="6">
        <v>0</v>
      </c>
    </row>
    <row r="98" spans="1:12" x14ac:dyDescent="0.25">
      <c r="A98" s="107"/>
      <c r="B98" s="4" t="s">
        <v>139</v>
      </c>
      <c r="C98" s="5">
        <v>2000000</v>
      </c>
      <c r="D98" s="5">
        <v>2000000</v>
      </c>
      <c r="E98" s="5">
        <v>6294419.25</v>
      </c>
      <c r="F98" s="5">
        <v>0</v>
      </c>
      <c r="G98" s="5">
        <v>6294419.25</v>
      </c>
      <c r="H98" s="5">
        <v>6294419.25</v>
      </c>
      <c r="I98" s="5">
        <v>0</v>
      </c>
      <c r="J98" s="5">
        <v>6294419.25</v>
      </c>
      <c r="K98" s="6">
        <v>0</v>
      </c>
    </row>
    <row r="99" spans="1:12" x14ac:dyDescent="0.25">
      <c r="A99" s="4" t="s">
        <v>140</v>
      </c>
      <c r="B99" s="4" t="s">
        <v>141</v>
      </c>
      <c r="C99" s="5">
        <v>1600000</v>
      </c>
      <c r="D99" s="5">
        <v>1600000</v>
      </c>
      <c r="E99" s="5">
        <v>2035702.89</v>
      </c>
      <c r="F99" s="5">
        <v>105852.01</v>
      </c>
      <c r="G99" s="5">
        <v>1929850.8799999999</v>
      </c>
      <c r="H99" s="5">
        <v>2035702.89</v>
      </c>
      <c r="I99" s="5">
        <v>105852.01</v>
      </c>
      <c r="J99" s="5">
        <v>1929850.8799999999</v>
      </c>
      <c r="K99" s="6">
        <v>0</v>
      </c>
    </row>
    <row r="100" spans="1:12" x14ac:dyDescent="0.25">
      <c r="A100" s="106" t="s">
        <v>142</v>
      </c>
      <c r="B100" s="4" t="s">
        <v>142</v>
      </c>
      <c r="C100" s="5">
        <v>243461.6</v>
      </c>
      <c r="D100" s="5">
        <v>243461.6</v>
      </c>
      <c r="E100" s="5">
        <v>0</v>
      </c>
      <c r="F100" s="5">
        <v>0</v>
      </c>
      <c r="G100" s="5">
        <v>0</v>
      </c>
      <c r="H100" s="5">
        <v>0</v>
      </c>
      <c r="I100" s="5">
        <v>0</v>
      </c>
      <c r="J100" s="5">
        <v>0</v>
      </c>
      <c r="K100" s="6">
        <v>0</v>
      </c>
    </row>
    <row r="101" spans="1:12" x14ac:dyDescent="0.25">
      <c r="A101" s="107"/>
      <c r="B101" s="4" t="s">
        <v>143</v>
      </c>
      <c r="C101" s="5">
        <v>0</v>
      </c>
      <c r="D101" s="5">
        <v>0</v>
      </c>
      <c r="E101" s="5">
        <v>25000</v>
      </c>
      <c r="F101" s="5">
        <v>0</v>
      </c>
      <c r="G101" s="5">
        <v>25000</v>
      </c>
      <c r="H101" s="5">
        <v>25000</v>
      </c>
      <c r="I101" s="5">
        <v>0</v>
      </c>
      <c r="J101" s="5">
        <v>25000</v>
      </c>
      <c r="K101" s="6">
        <v>0</v>
      </c>
    </row>
    <row r="102" spans="1:12" x14ac:dyDescent="0.25">
      <c r="A102" s="107"/>
      <c r="B102" s="4" t="s">
        <v>144</v>
      </c>
      <c r="C102" s="5">
        <v>0</v>
      </c>
      <c r="D102" s="5">
        <v>0</v>
      </c>
      <c r="E102" s="5">
        <v>38300</v>
      </c>
      <c r="F102" s="5">
        <v>0</v>
      </c>
      <c r="G102" s="5">
        <v>38300</v>
      </c>
      <c r="H102" s="5">
        <v>38300</v>
      </c>
      <c r="I102" s="5">
        <v>0</v>
      </c>
      <c r="J102" s="5">
        <v>38300</v>
      </c>
      <c r="K102" s="6">
        <v>0</v>
      </c>
    </row>
    <row r="103" spans="1:12" x14ac:dyDescent="0.25">
      <c r="A103" s="106" t="s">
        <v>145</v>
      </c>
      <c r="B103" s="4" t="s">
        <v>146</v>
      </c>
      <c r="C103" s="5">
        <v>3200</v>
      </c>
      <c r="D103" s="5">
        <v>3200</v>
      </c>
      <c r="E103" s="5">
        <v>48400.36</v>
      </c>
      <c r="F103" s="5">
        <v>0</v>
      </c>
      <c r="G103" s="5">
        <v>48400.36</v>
      </c>
      <c r="H103" s="5">
        <v>48400.36</v>
      </c>
      <c r="I103" s="5">
        <v>0</v>
      </c>
      <c r="J103" s="5">
        <v>48400.36</v>
      </c>
      <c r="K103" s="6">
        <v>0</v>
      </c>
    </row>
    <row r="104" spans="1:12" x14ac:dyDescent="0.25">
      <c r="A104" s="107"/>
      <c r="B104" s="4" t="s">
        <v>147</v>
      </c>
      <c r="C104" s="5">
        <v>49000</v>
      </c>
      <c r="D104" s="5">
        <v>49000</v>
      </c>
      <c r="E104" s="5">
        <v>0</v>
      </c>
      <c r="F104" s="5">
        <v>0</v>
      </c>
      <c r="G104" s="5">
        <v>0</v>
      </c>
      <c r="H104" s="5">
        <v>0</v>
      </c>
      <c r="I104" s="5">
        <v>0</v>
      </c>
      <c r="J104" s="5">
        <v>0</v>
      </c>
      <c r="K104" s="6">
        <v>0</v>
      </c>
    </row>
    <row r="105" spans="1:12" x14ac:dyDescent="0.25">
      <c r="A105" s="4" t="s">
        <v>148</v>
      </c>
      <c r="B105" s="4" t="s">
        <v>149</v>
      </c>
      <c r="C105" s="5">
        <v>5885304.9900000002</v>
      </c>
      <c r="D105" s="5">
        <v>8911954.4700000007</v>
      </c>
      <c r="E105" s="5">
        <v>0</v>
      </c>
      <c r="F105" s="5">
        <v>0</v>
      </c>
      <c r="G105" s="5">
        <v>0</v>
      </c>
      <c r="H105" s="5">
        <v>0</v>
      </c>
      <c r="I105" s="5">
        <v>0</v>
      </c>
      <c r="J105" s="5">
        <v>0</v>
      </c>
      <c r="K105" s="6">
        <v>0</v>
      </c>
    </row>
    <row r="106" spans="1:12" x14ac:dyDescent="0.25">
      <c r="A106" s="4" t="s">
        <v>150</v>
      </c>
      <c r="B106" s="4" t="s">
        <v>151</v>
      </c>
      <c r="C106" s="5">
        <v>0</v>
      </c>
      <c r="D106" s="5">
        <v>0</v>
      </c>
      <c r="E106" s="5">
        <v>85489.75</v>
      </c>
      <c r="F106" s="5">
        <v>0</v>
      </c>
      <c r="G106" s="5">
        <v>85489.75</v>
      </c>
      <c r="H106" s="5">
        <v>85489.75</v>
      </c>
      <c r="I106" s="5">
        <v>0</v>
      </c>
      <c r="J106" s="5">
        <v>85489.75</v>
      </c>
      <c r="K106" s="6">
        <v>0</v>
      </c>
    </row>
    <row r="107" spans="1:12" x14ac:dyDescent="0.25">
      <c r="A107" s="106" t="s">
        <v>152</v>
      </c>
      <c r="B107" s="4" t="s">
        <v>153</v>
      </c>
      <c r="C107" s="5">
        <v>0</v>
      </c>
      <c r="D107" s="5">
        <v>0</v>
      </c>
      <c r="E107" s="5">
        <v>191523</v>
      </c>
      <c r="F107" s="5">
        <v>15804.82</v>
      </c>
      <c r="G107" s="5">
        <v>175718.18</v>
      </c>
      <c r="H107" s="5">
        <v>191523</v>
      </c>
      <c r="I107" s="5">
        <v>15804.82</v>
      </c>
      <c r="J107" s="5">
        <v>175718.18</v>
      </c>
      <c r="K107" s="6">
        <v>0</v>
      </c>
    </row>
    <row r="108" spans="1:12" x14ac:dyDescent="0.25">
      <c r="A108" s="107"/>
      <c r="B108" s="4" t="s">
        <v>154</v>
      </c>
      <c r="C108" s="5">
        <v>0</v>
      </c>
      <c r="D108" s="5">
        <v>0</v>
      </c>
      <c r="E108" s="5">
        <v>977775</v>
      </c>
      <c r="F108" s="5">
        <v>15804.84</v>
      </c>
      <c r="G108" s="5">
        <v>961970.16</v>
      </c>
      <c r="H108" s="5">
        <v>977775</v>
      </c>
      <c r="I108" s="5">
        <v>15804.84</v>
      </c>
      <c r="J108" s="5">
        <v>961970.16</v>
      </c>
      <c r="K108" s="6">
        <v>0</v>
      </c>
    </row>
    <row r="109" spans="1:12" x14ac:dyDescent="0.25">
      <c r="A109" s="7" t="s">
        <v>155</v>
      </c>
      <c r="B109" s="8"/>
      <c r="C109" s="9">
        <v>346070982.08999997</v>
      </c>
      <c r="D109" s="9">
        <v>363379645.82999998</v>
      </c>
      <c r="E109" s="9">
        <v>365411626.70999998</v>
      </c>
      <c r="F109" s="9">
        <v>6707192.2800000003</v>
      </c>
      <c r="G109" s="9">
        <v>358704434.43000001</v>
      </c>
      <c r="H109" s="9">
        <v>324476488.48000002</v>
      </c>
      <c r="I109" s="9">
        <v>5840691.0199999996</v>
      </c>
      <c r="J109" s="9">
        <v>318635797.45999998</v>
      </c>
      <c r="K109" s="10">
        <v>40068636.969999999</v>
      </c>
    </row>
    <row r="110" spans="1:12" x14ac:dyDescent="0.25">
      <c r="A110" s="105" t="s">
        <v>1</v>
      </c>
      <c r="B110" s="105"/>
      <c r="C110" s="105"/>
      <c r="D110" s="105"/>
      <c r="E110" s="105"/>
      <c r="F110" s="105"/>
      <c r="G110" s="105"/>
      <c r="H110" s="105"/>
      <c r="I110" s="105"/>
      <c r="J110" s="105"/>
      <c r="K110" s="105"/>
      <c r="L110" s="105"/>
    </row>
  </sheetData>
  <mergeCells count="29">
    <mergeCell ref="A100:A102"/>
    <mergeCell ref="A103:A104"/>
    <mergeCell ref="A107:A108"/>
    <mergeCell ref="A110:L110"/>
    <mergeCell ref="A82:A83"/>
    <mergeCell ref="A88:A89"/>
    <mergeCell ref="A91:A92"/>
    <mergeCell ref="A93:A94"/>
    <mergeCell ref="A96:A98"/>
    <mergeCell ref="A64:A65"/>
    <mergeCell ref="A66:A68"/>
    <mergeCell ref="A69:A70"/>
    <mergeCell ref="A74:A75"/>
    <mergeCell ref="A78:A81"/>
    <mergeCell ref="A52:A53"/>
    <mergeCell ref="A55:A57"/>
    <mergeCell ref="A58:A59"/>
    <mergeCell ref="A60:A61"/>
    <mergeCell ref="A62:A63"/>
    <mergeCell ref="A22:A33"/>
    <mergeCell ref="A41:A43"/>
    <mergeCell ref="A44:A45"/>
    <mergeCell ref="A46:A47"/>
    <mergeCell ref="A49:A51"/>
    <mergeCell ref="A1:K1"/>
    <mergeCell ref="A2:L2"/>
    <mergeCell ref="A4:L4"/>
    <mergeCell ref="A6:A15"/>
    <mergeCell ref="A16:A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2"/>
  <sheetViews>
    <sheetView workbookViewId="0">
      <selection activeCell="A2" sqref="A2"/>
    </sheetView>
  </sheetViews>
  <sheetFormatPr baseColWidth="10" defaultRowHeight="15" x14ac:dyDescent="0.25"/>
  <cols>
    <col min="1" max="1" width="108.7109375" bestFit="1" customWidth="1"/>
    <col min="2" max="2" width="29.28515625" bestFit="1" customWidth="1"/>
  </cols>
  <sheetData>
    <row r="1" spans="1:2" x14ac:dyDescent="0.25">
      <c r="A1">
        <v>2016</v>
      </c>
    </row>
    <row r="3" spans="1:2" x14ac:dyDescent="0.25">
      <c r="A3" s="63" t="s">
        <v>401</v>
      </c>
      <c r="B3" t="s">
        <v>403</v>
      </c>
    </row>
    <row r="4" spans="1:2" x14ac:dyDescent="0.25">
      <c r="A4" s="64" t="s">
        <v>438</v>
      </c>
      <c r="B4" s="68">
        <v>93307868.950000003</v>
      </c>
    </row>
    <row r="5" spans="1:2" x14ac:dyDescent="0.25">
      <c r="A5" s="65" t="s">
        <v>433</v>
      </c>
      <c r="B5" s="68">
        <v>60489021.610000014</v>
      </c>
    </row>
    <row r="6" spans="1:2" x14ac:dyDescent="0.25">
      <c r="A6" s="66" t="s">
        <v>13</v>
      </c>
      <c r="B6" s="68">
        <v>59780831.480000004</v>
      </c>
    </row>
    <row r="7" spans="1:2" x14ac:dyDescent="0.25">
      <c r="A7" s="67" t="s">
        <v>14</v>
      </c>
      <c r="B7" s="68">
        <v>48167527.340000004</v>
      </c>
    </row>
    <row r="8" spans="1:2" x14ac:dyDescent="0.25">
      <c r="A8" s="67" t="s">
        <v>15</v>
      </c>
      <c r="B8" s="68">
        <v>774950.56</v>
      </c>
    </row>
    <row r="9" spans="1:2" x14ac:dyDescent="0.25">
      <c r="A9" s="67" t="s">
        <v>16</v>
      </c>
      <c r="B9" s="68">
        <v>937.17</v>
      </c>
    </row>
    <row r="10" spans="1:2" x14ac:dyDescent="0.25">
      <c r="A10" s="67" t="s">
        <v>17</v>
      </c>
      <c r="B10" s="68">
        <v>132150.19</v>
      </c>
    </row>
    <row r="11" spans="1:2" x14ac:dyDescent="0.25">
      <c r="A11" s="67" t="s">
        <v>18</v>
      </c>
      <c r="B11" s="68">
        <v>3510.85</v>
      </c>
    </row>
    <row r="12" spans="1:2" x14ac:dyDescent="0.25">
      <c r="A12" s="67" t="s">
        <v>19</v>
      </c>
      <c r="B12" s="68">
        <v>1088853.04</v>
      </c>
    </row>
    <row r="13" spans="1:2" x14ac:dyDescent="0.25">
      <c r="A13" s="67" t="s">
        <v>20</v>
      </c>
      <c r="B13" s="68">
        <v>551481.73</v>
      </c>
    </row>
    <row r="14" spans="1:2" x14ac:dyDescent="0.25">
      <c r="A14" s="67" t="s">
        <v>21</v>
      </c>
      <c r="B14" s="68">
        <v>8935147.5500000007</v>
      </c>
    </row>
    <row r="15" spans="1:2" x14ac:dyDescent="0.25">
      <c r="A15" s="67" t="s">
        <v>22</v>
      </c>
      <c r="B15" s="68">
        <v>30050</v>
      </c>
    </row>
    <row r="16" spans="1:2" x14ac:dyDescent="0.25">
      <c r="A16" s="67" t="s">
        <v>23</v>
      </c>
      <c r="B16" s="68">
        <v>96223.05</v>
      </c>
    </row>
    <row r="17" spans="1:2" x14ac:dyDescent="0.25">
      <c r="A17" s="66" t="s">
        <v>24</v>
      </c>
      <c r="B17" s="68">
        <v>109435.73999999999</v>
      </c>
    </row>
    <row r="18" spans="1:2" x14ac:dyDescent="0.25">
      <c r="A18" s="67" t="s">
        <v>25</v>
      </c>
      <c r="B18" s="68">
        <v>6372.95</v>
      </c>
    </row>
    <row r="19" spans="1:2" x14ac:dyDescent="0.25">
      <c r="A19" s="67" t="s">
        <v>26</v>
      </c>
      <c r="B19" s="68">
        <v>-181.8</v>
      </c>
    </row>
    <row r="20" spans="1:2" x14ac:dyDescent="0.25">
      <c r="A20" s="67" t="s">
        <v>27</v>
      </c>
      <c r="B20" s="68">
        <v>3000</v>
      </c>
    </row>
    <row r="21" spans="1:2" x14ac:dyDescent="0.25">
      <c r="A21" s="67" t="s">
        <v>28</v>
      </c>
      <c r="B21" s="68">
        <v>100244.59</v>
      </c>
    </row>
    <row r="22" spans="1:2" x14ac:dyDescent="0.25">
      <c r="A22" s="66" t="s">
        <v>29</v>
      </c>
      <c r="B22" s="68">
        <v>544299.17000000004</v>
      </c>
    </row>
    <row r="23" spans="1:2" x14ac:dyDescent="0.25">
      <c r="A23" s="67" t="s">
        <v>30</v>
      </c>
      <c r="B23" s="68">
        <v>544299.17000000004</v>
      </c>
    </row>
    <row r="24" spans="1:2" x14ac:dyDescent="0.25">
      <c r="A24" s="66" t="s">
        <v>31</v>
      </c>
      <c r="B24" s="68">
        <v>54455.22</v>
      </c>
    </row>
    <row r="25" spans="1:2" x14ac:dyDescent="0.25">
      <c r="A25" s="67" t="s">
        <v>32</v>
      </c>
      <c r="B25" s="68">
        <v>54455.22</v>
      </c>
    </row>
    <row r="26" spans="1:2" x14ac:dyDescent="0.25">
      <c r="A26" s="65" t="s">
        <v>434</v>
      </c>
      <c r="B26" s="68">
        <v>20212989.869999997</v>
      </c>
    </row>
    <row r="27" spans="1:2" x14ac:dyDescent="0.25">
      <c r="A27" s="66" t="s">
        <v>33</v>
      </c>
      <c r="B27" s="68">
        <v>20212989.869999997</v>
      </c>
    </row>
    <row r="28" spans="1:2" x14ac:dyDescent="0.25">
      <c r="A28" s="67" t="s">
        <v>34</v>
      </c>
      <c r="B28" s="68">
        <v>4990738.3</v>
      </c>
    </row>
    <row r="29" spans="1:2" x14ac:dyDescent="0.25">
      <c r="A29" s="67" t="s">
        <v>35</v>
      </c>
      <c r="B29" s="68">
        <v>11332024.26</v>
      </c>
    </row>
    <row r="30" spans="1:2" x14ac:dyDescent="0.25">
      <c r="A30" s="67" t="s">
        <v>36</v>
      </c>
      <c r="B30" s="68">
        <v>61588.56</v>
      </c>
    </row>
    <row r="31" spans="1:2" x14ac:dyDescent="0.25">
      <c r="A31" s="67" t="s">
        <v>37</v>
      </c>
      <c r="B31" s="68">
        <v>2712</v>
      </c>
    </row>
    <row r="32" spans="1:2" x14ac:dyDescent="0.25">
      <c r="A32" s="67" t="s">
        <v>38</v>
      </c>
      <c r="B32" s="68">
        <v>695797.71</v>
      </c>
    </row>
    <row r="33" spans="1:2" x14ac:dyDescent="0.25">
      <c r="A33" s="67" t="s">
        <v>39</v>
      </c>
      <c r="B33" s="68">
        <v>6884.5</v>
      </c>
    </row>
    <row r="34" spans="1:2" x14ac:dyDescent="0.25">
      <c r="A34" s="67" t="s">
        <v>40</v>
      </c>
      <c r="B34" s="68">
        <v>21123.97</v>
      </c>
    </row>
    <row r="35" spans="1:2" x14ac:dyDescent="0.25">
      <c r="A35" s="67" t="s">
        <v>41</v>
      </c>
      <c r="B35" s="68">
        <v>2411474.85</v>
      </c>
    </row>
    <row r="36" spans="1:2" x14ac:dyDescent="0.25">
      <c r="A36" s="67" t="s">
        <v>42</v>
      </c>
      <c r="B36" s="68">
        <v>0</v>
      </c>
    </row>
    <row r="37" spans="1:2" x14ac:dyDescent="0.25">
      <c r="A37" s="67" t="s">
        <v>43</v>
      </c>
      <c r="B37" s="68">
        <v>678307</v>
      </c>
    </row>
    <row r="38" spans="1:2" x14ac:dyDescent="0.25">
      <c r="A38" s="67" t="s">
        <v>44</v>
      </c>
      <c r="B38" s="68">
        <v>130.58000000000001</v>
      </c>
    </row>
    <row r="39" spans="1:2" x14ac:dyDescent="0.25">
      <c r="A39" s="67" t="s">
        <v>45</v>
      </c>
      <c r="B39" s="68">
        <v>12208.14</v>
      </c>
    </row>
    <row r="40" spans="1:2" x14ac:dyDescent="0.25">
      <c r="A40" s="65" t="s">
        <v>435</v>
      </c>
      <c r="B40" s="68">
        <v>356022.33999999997</v>
      </c>
    </row>
    <row r="41" spans="1:2" x14ac:dyDescent="0.25">
      <c r="A41" s="66" t="s">
        <v>46</v>
      </c>
      <c r="B41" s="68">
        <v>161374.51999999999</v>
      </c>
    </row>
    <row r="42" spans="1:2" x14ac:dyDescent="0.25">
      <c r="A42" s="67" t="s">
        <v>47</v>
      </c>
      <c r="B42" s="68">
        <v>161374.51999999999</v>
      </c>
    </row>
    <row r="43" spans="1:2" x14ac:dyDescent="0.25">
      <c r="A43" s="66" t="s">
        <v>48</v>
      </c>
      <c r="B43" s="68">
        <v>21380.78</v>
      </c>
    </row>
    <row r="44" spans="1:2" x14ac:dyDescent="0.25">
      <c r="A44" s="67" t="s">
        <v>49</v>
      </c>
      <c r="B44" s="68">
        <v>21380.78</v>
      </c>
    </row>
    <row r="45" spans="1:2" x14ac:dyDescent="0.25">
      <c r="A45" s="66" t="s">
        <v>50</v>
      </c>
      <c r="B45" s="68">
        <v>0</v>
      </c>
    </row>
    <row r="46" spans="1:2" x14ac:dyDescent="0.25">
      <c r="A46" s="67" t="s">
        <v>50</v>
      </c>
      <c r="B46" s="68">
        <v>0</v>
      </c>
    </row>
    <row r="47" spans="1:2" x14ac:dyDescent="0.25">
      <c r="A47" s="66" t="s">
        <v>51</v>
      </c>
      <c r="B47" s="68">
        <v>2228.4</v>
      </c>
    </row>
    <row r="48" spans="1:2" x14ac:dyDescent="0.25">
      <c r="A48" s="67" t="s">
        <v>51</v>
      </c>
      <c r="B48" s="68">
        <v>2228.4</v>
      </c>
    </row>
    <row r="49" spans="1:2" x14ac:dyDescent="0.25">
      <c r="A49" s="66" t="s">
        <v>52</v>
      </c>
      <c r="B49" s="68">
        <v>104.49</v>
      </c>
    </row>
    <row r="50" spans="1:2" x14ac:dyDescent="0.25">
      <c r="A50" s="67" t="s">
        <v>52</v>
      </c>
      <c r="B50" s="68">
        <v>104.49</v>
      </c>
    </row>
    <row r="51" spans="1:2" x14ac:dyDescent="0.25">
      <c r="A51" s="66" t="s">
        <v>53</v>
      </c>
      <c r="B51" s="68">
        <v>170934.15</v>
      </c>
    </row>
    <row r="52" spans="1:2" x14ac:dyDescent="0.25">
      <c r="A52" s="67" t="s">
        <v>53</v>
      </c>
      <c r="B52" s="68">
        <v>170934.15</v>
      </c>
    </row>
    <row r="53" spans="1:2" x14ac:dyDescent="0.25">
      <c r="A53" s="65" t="s">
        <v>436</v>
      </c>
      <c r="B53" s="68">
        <v>686684.04</v>
      </c>
    </row>
    <row r="54" spans="1:2" x14ac:dyDescent="0.25">
      <c r="A54" s="66" t="s">
        <v>54</v>
      </c>
      <c r="B54" s="68">
        <v>686684.04</v>
      </c>
    </row>
    <row r="55" spans="1:2" x14ac:dyDescent="0.25">
      <c r="A55" s="67" t="s">
        <v>54</v>
      </c>
      <c r="B55" s="68">
        <v>686684.04</v>
      </c>
    </row>
    <row r="56" spans="1:2" x14ac:dyDescent="0.25">
      <c r="A56" s="65" t="s">
        <v>437</v>
      </c>
      <c r="B56" s="68">
        <v>11563151.09</v>
      </c>
    </row>
    <row r="57" spans="1:2" x14ac:dyDescent="0.25">
      <c r="A57" s="66" t="s">
        <v>55</v>
      </c>
      <c r="B57" s="68">
        <v>11459547.35</v>
      </c>
    </row>
    <row r="58" spans="1:2" x14ac:dyDescent="0.25">
      <c r="A58" s="67" t="s">
        <v>56</v>
      </c>
      <c r="B58" s="68">
        <v>101128.05</v>
      </c>
    </row>
    <row r="59" spans="1:2" x14ac:dyDescent="0.25">
      <c r="A59" s="67" t="s">
        <v>57</v>
      </c>
      <c r="B59" s="68">
        <v>11348877.27</v>
      </c>
    </row>
    <row r="60" spans="1:2" x14ac:dyDescent="0.25">
      <c r="A60" s="67" t="s">
        <v>58</v>
      </c>
      <c r="B60" s="68">
        <v>9542.0300000000007</v>
      </c>
    </row>
    <row r="61" spans="1:2" x14ac:dyDescent="0.25">
      <c r="A61" s="66" t="s">
        <v>59</v>
      </c>
      <c r="B61" s="68">
        <v>103603.74</v>
      </c>
    </row>
    <row r="62" spans="1:2" x14ac:dyDescent="0.25">
      <c r="A62" s="67" t="s">
        <v>60</v>
      </c>
      <c r="B62" s="68">
        <v>600</v>
      </c>
    </row>
    <row r="63" spans="1:2" x14ac:dyDescent="0.25">
      <c r="A63" s="67" t="s">
        <v>61</v>
      </c>
      <c r="B63" s="68">
        <v>103003.74</v>
      </c>
    </row>
    <row r="64" spans="1:2" x14ac:dyDescent="0.25">
      <c r="A64" s="64" t="s">
        <v>406</v>
      </c>
      <c r="B64" s="68">
        <v>191472086.70000002</v>
      </c>
    </row>
    <row r="65" spans="1:2" x14ac:dyDescent="0.25">
      <c r="A65" s="65" t="s">
        <v>407</v>
      </c>
      <c r="B65" s="68">
        <v>167621</v>
      </c>
    </row>
    <row r="66" spans="1:2" x14ac:dyDescent="0.25">
      <c r="A66" s="66" t="s">
        <v>62</v>
      </c>
      <c r="B66" s="68">
        <v>167621</v>
      </c>
    </row>
    <row r="67" spans="1:2" x14ac:dyDescent="0.25">
      <c r="A67" s="67" t="s">
        <v>63</v>
      </c>
      <c r="B67" s="68">
        <v>76600</v>
      </c>
    </row>
    <row r="68" spans="1:2" x14ac:dyDescent="0.25">
      <c r="A68" s="67" t="s">
        <v>64</v>
      </c>
      <c r="B68" s="68">
        <v>91021</v>
      </c>
    </row>
    <row r="69" spans="1:2" x14ac:dyDescent="0.25">
      <c r="A69" s="66" t="s">
        <v>65</v>
      </c>
      <c r="B69" s="68">
        <v>0</v>
      </c>
    </row>
    <row r="70" spans="1:2" x14ac:dyDescent="0.25">
      <c r="A70" s="67" t="s">
        <v>66</v>
      </c>
      <c r="B70" s="68">
        <v>0</v>
      </c>
    </row>
    <row r="71" spans="1:2" x14ac:dyDescent="0.25">
      <c r="A71" s="65" t="s">
        <v>408</v>
      </c>
      <c r="B71" s="68">
        <v>1973055.7</v>
      </c>
    </row>
    <row r="72" spans="1:2" x14ac:dyDescent="0.25">
      <c r="A72" s="66" t="s">
        <v>67</v>
      </c>
      <c r="B72" s="68">
        <v>1973055.7</v>
      </c>
    </row>
    <row r="73" spans="1:2" x14ac:dyDescent="0.25">
      <c r="A73" s="67" t="s">
        <v>68</v>
      </c>
      <c r="B73" s="68">
        <v>90129.7</v>
      </c>
    </row>
    <row r="74" spans="1:2" x14ac:dyDescent="0.25">
      <c r="A74" s="67" t="s">
        <v>69</v>
      </c>
      <c r="B74" s="68">
        <v>1858926</v>
      </c>
    </row>
    <row r="75" spans="1:2" x14ac:dyDescent="0.25">
      <c r="A75" s="67" t="s">
        <v>70</v>
      </c>
      <c r="B75" s="68">
        <v>24000</v>
      </c>
    </row>
    <row r="76" spans="1:2" x14ac:dyDescent="0.25">
      <c r="A76" s="65" t="s">
        <v>405</v>
      </c>
      <c r="B76" s="68">
        <v>1189522.93</v>
      </c>
    </row>
    <row r="77" spans="1:2" x14ac:dyDescent="0.25">
      <c r="A77" s="66" t="s">
        <v>92</v>
      </c>
      <c r="B77" s="68">
        <v>698082.1</v>
      </c>
    </row>
    <row r="78" spans="1:2" x14ac:dyDescent="0.25">
      <c r="A78" s="67" t="s">
        <v>92</v>
      </c>
      <c r="B78" s="68">
        <v>0</v>
      </c>
    </row>
    <row r="79" spans="1:2" x14ac:dyDescent="0.25">
      <c r="A79" s="67" t="s">
        <v>93</v>
      </c>
      <c r="B79" s="68">
        <v>596861.88</v>
      </c>
    </row>
    <row r="80" spans="1:2" x14ac:dyDescent="0.25">
      <c r="A80" s="67" t="s">
        <v>94</v>
      </c>
      <c r="B80" s="68">
        <v>101220.22</v>
      </c>
    </row>
    <row r="81" spans="1:2" x14ac:dyDescent="0.25">
      <c r="A81" s="66" t="s">
        <v>95</v>
      </c>
      <c r="B81" s="68">
        <v>491440.83</v>
      </c>
    </row>
    <row r="82" spans="1:2" x14ac:dyDescent="0.25">
      <c r="A82" s="67" t="s">
        <v>95</v>
      </c>
      <c r="B82" s="68">
        <v>0</v>
      </c>
    </row>
    <row r="83" spans="1:2" x14ac:dyDescent="0.25">
      <c r="A83" s="67" t="s">
        <v>96</v>
      </c>
      <c r="B83" s="68">
        <v>491440.83</v>
      </c>
    </row>
    <row r="84" spans="1:2" x14ac:dyDescent="0.25">
      <c r="A84" s="65" t="s">
        <v>409</v>
      </c>
      <c r="B84" s="68">
        <v>236600.12</v>
      </c>
    </row>
    <row r="85" spans="1:2" x14ac:dyDescent="0.25">
      <c r="A85" s="66" t="s">
        <v>71</v>
      </c>
      <c r="B85" s="68">
        <v>236600.12</v>
      </c>
    </row>
    <row r="86" spans="1:2" x14ac:dyDescent="0.25">
      <c r="A86" s="67" t="s">
        <v>72</v>
      </c>
      <c r="B86" s="68">
        <v>65909.179999999993</v>
      </c>
    </row>
    <row r="87" spans="1:2" x14ac:dyDescent="0.25">
      <c r="A87" s="67" t="s">
        <v>73</v>
      </c>
      <c r="B87" s="68">
        <v>170690.94</v>
      </c>
    </row>
    <row r="88" spans="1:2" x14ac:dyDescent="0.25">
      <c r="A88" s="65" t="s">
        <v>410</v>
      </c>
      <c r="B88" s="68">
        <v>137461.48000000001</v>
      </c>
    </row>
    <row r="89" spans="1:2" x14ac:dyDescent="0.25">
      <c r="A89" s="66" t="s">
        <v>74</v>
      </c>
      <c r="B89" s="68">
        <v>137461.48000000001</v>
      </c>
    </row>
    <row r="90" spans="1:2" x14ac:dyDescent="0.25">
      <c r="A90" s="67" t="s">
        <v>75</v>
      </c>
      <c r="B90" s="68">
        <v>137461.48000000001</v>
      </c>
    </row>
    <row r="91" spans="1:2" x14ac:dyDescent="0.25">
      <c r="A91" s="65" t="s">
        <v>411</v>
      </c>
      <c r="B91" s="68">
        <v>183850483.56</v>
      </c>
    </row>
    <row r="92" spans="1:2" x14ac:dyDescent="0.25">
      <c r="A92" s="66" t="s">
        <v>76</v>
      </c>
      <c r="B92" s="68">
        <v>183441845.43000001</v>
      </c>
    </row>
    <row r="93" spans="1:2" x14ac:dyDescent="0.25">
      <c r="A93" s="67" t="s">
        <v>77</v>
      </c>
      <c r="B93" s="68">
        <v>176665556.19</v>
      </c>
    </row>
    <row r="94" spans="1:2" x14ac:dyDescent="0.25">
      <c r="A94" s="67" t="s">
        <v>78</v>
      </c>
      <c r="B94" s="68">
        <v>6776289.2400000002</v>
      </c>
    </row>
    <row r="95" spans="1:2" x14ac:dyDescent="0.25">
      <c r="A95" s="67" t="s">
        <v>79</v>
      </c>
      <c r="B95" s="68">
        <v>0</v>
      </c>
    </row>
    <row r="96" spans="1:2" x14ac:dyDescent="0.25">
      <c r="A96" s="66" t="s">
        <v>80</v>
      </c>
      <c r="B96" s="68">
        <v>408638.13</v>
      </c>
    </row>
    <row r="97" spans="1:2" x14ac:dyDescent="0.25">
      <c r="A97" s="67" t="s">
        <v>81</v>
      </c>
      <c r="B97" s="68">
        <v>168867</v>
      </c>
    </row>
    <row r="98" spans="1:2" x14ac:dyDescent="0.25">
      <c r="A98" s="67" t="s">
        <v>82</v>
      </c>
      <c r="B98" s="68">
        <v>239771.13</v>
      </c>
    </row>
    <row r="99" spans="1:2" x14ac:dyDescent="0.25">
      <c r="A99" s="65" t="s">
        <v>412</v>
      </c>
      <c r="B99" s="68">
        <v>3430287.67</v>
      </c>
    </row>
    <row r="100" spans="1:2" x14ac:dyDescent="0.25">
      <c r="A100" s="66" t="s">
        <v>83</v>
      </c>
      <c r="B100" s="68">
        <v>3430287.67</v>
      </c>
    </row>
    <row r="101" spans="1:2" x14ac:dyDescent="0.25">
      <c r="A101" s="67" t="s">
        <v>84</v>
      </c>
      <c r="B101" s="68">
        <v>403302.15</v>
      </c>
    </row>
    <row r="102" spans="1:2" x14ac:dyDescent="0.25">
      <c r="A102" s="67" t="s">
        <v>85</v>
      </c>
      <c r="B102" s="68">
        <v>3026985.52</v>
      </c>
    </row>
    <row r="103" spans="1:2" x14ac:dyDescent="0.25">
      <c r="A103" s="65" t="s">
        <v>404</v>
      </c>
      <c r="B103" s="68">
        <v>487054.24</v>
      </c>
    </row>
    <row r="104" spans="1:2" x14ac:dyDescent="0.25">
      <c r="A104" s="66" t="s">
        <v>86</v>
      </c>
      <c r="B104" s="68">
        <v>35249.81</v>
      </c>
    </row>
    <row r="105" spans="1:2" x14ac:dyDescent="0.25">
      <c r="A105" s="67" t="s">
        <v>87</v>
      </c>
      <c r="B105" s="68">
        <v>10002.65</v>
      </c>
    </row>
    <row r="106" spans="1:2" x14ac:dyDescent="0.25">
      <c r="A106" s="67" t="s">
        <v>88</v>
      </c>
      <c r="B106" s="68">
        <v>25247.16</v>
      </c>
    </row>
    <row r="107" spans="1:2" x14ac:dyDescent="0.25">
      <c r="A107" s="66" t="s">
        <v>89</v>
      </c>
      <c r="B107" s="68">
        <v>451804.43</v>
      </c>
    </row>
    <row r="108" spans="1:2" x14ac:dyDescent="0.25">
      <c r="A108" s="67" t="s">
        <v>90</v>
      </c>
      <c r="B108" s="68">
        <v>284619</v>
      </c>
    </row>
    <row r="109" spans="1:2" x14ac:dyDescent="0.25">
      <c r="A109" s="67" t="s">
        <v>91</v>
      </c>
      <c r="B109" s="68">
        <v>167185.43</v>
      </c>
    </row>
    <row r="110" spans="1:2" x14ac:dyDescent="0.25">
      <c r="A110" s="64" t="s">
        <v>417</v>
      </c>
      <c r="B110" s="68">
        <v>2113790.6</v>
      </c>
    </row>
    <row r="111" spans="1:2" x14ac:dyDescent="0.25">
      <c r="A111" s="65" t="s">
        <v>413</v>
      </c>
      <c r="B111" s="68">
        <v>26231.53</v>
      </c>
    </row>
    <row r="112" spans="1:2" x14ac:dyDescent="0.25">
      <c r="A112" s="66" t="s">
        <v>97</v>
      </c>
      <c r="B112" s="68">
        <v>25994.51</v>
      </c>
    </row>
    <row r="113" spans="1:2" x14ac:dyDescent="0.25">
      <c r="A113" s="67" t="s">
        <v>98</v>
      </c>
      <c r="B113" s="68">
        <v>25994.51</v>
      </c>
    </row>
    <row r="114" spans="1:2" x14ac:dyDescent="0.25">
      <c r="A114" s="66" t="s">
        <v>99</v>
      </c>
      <c r="B114" s="68">
        <v>237.02</v>
      </c>
    </row>
    <row r="115" spans="1:2" x14ac:dyDescent="0.25">
      <c r="A115" s="67" t="s">
        <v>99</v>
      </c>
      <c r="B115" s="68">
        <v>237.02</v>
      </c>
    </row>
    <row r="116" spans="1:2" x14ac:dyDescent="0.25">
      <c r="A116" s="65" t="s">
        <v>416</v>
      </c>
      <c r="B116" s="68">
        <v>1573070.6800000002</v>
      </c>
    </row>
    <row r="117" spans="1:2" x14ac:dyDescent="0.25">
      <c r="A117" s="66" t="s">
        <v>104</v>
      </c>
      <c r="B117" s="68">
        <v>1028698.77</v>
      </c>
    </row>
    <row r="118" spans="1:2" x14ac:dyDescent="0.25">
      <c r="A118" s="67" t="s">
        <v>105</v>
      </c>
      <c r="B118" s="68">
        <v>1028698.77</v>
      </c>
    </row>
    <row r="119" spans="1:2" x14ac:dyDescent="0.25">
      <c r="A119" s="66" t="s">
        <v>106</v>
      </c>
      <c r="B119" s="68">
        <v>544371.91</v>
      </c>
    </row>
    <row r="120" spans="1:2" x14ac:dyDescent="0.25">
      <c r="A120" s="67" t="s">
        <v>106</v>
      </c>
      <c r="B120" s="68">
        <v>544371.91</v>
      </c>
    </row>
    <row r="121" spans="1:2" x14ac:dyDescent="0.25">
      <c r="A121" s="65" t="s">
        <v>414</v>
      </c>
      <c r="B121" s="68">
        <v>2282.87</v>
      </c>
    </row>
    <row r="122" spans="1:2" x14ac:dyDescent="0.25">
      <c r="A122" s="66" t="s">
        <v>100</v>
      </c>
      <c r="B122" s="68">
        <v>2282.87</v>
      </c>
    </row>
    <row r="123" spans="1:2" x14ac:dyDescent="0.25">
      <c r="A123" s="67" t="s">
        <v>100</v>
      </c>
      <c r="B123" s="68">
        <v>2282.87</v>
      </c>
    </row>
    <row r="124" spans="1:2" x14ac:dyDescent="0.25">
      <c r="A124" s="65" t="s">
        <v>415</v>
      </c>
      <c r="B124" s="68">
        <v>512205.52</v>
      </c>
    </row>
    <row r="125" spans="1:2" x14ac:dyDescent="0.25">
      <c r="A125" s="66" t="s">
        <v>101</v>
      </c>
      <c r="B125" s="68">
        <v>512205.52</v>
      </c>
    </row>
    <row r="126" spans="1:2" x14ac:dyDescent="0.25">
      <c r="A126" s="67" t="s">
        <v>102</v>
      </c>
      <c r="B126" s="68">
        <v>409481.88</v>
      </c>
    </row>
    <row r="127" spans="1:2" x14ac:dyDescent="0.25">
      <c r="A127" s="67" t="s">
        <v>103</v>
      </c>
      <c r="B127" s="68">
        <v>102723.64</v>
      </c>
    </row>
    <row r="128" spans="1:2" x14ac:dyDescent="0.25">
      <c r="A128" s="64" t="s">
        <v>426</v>
      </c>
      <c r="B128" s="68">
        <v>70475809.729999989</v>
      </c>
    </row>
    <row r="129" spans="1:2" x14ac:dyDescent="0.25">
      <c r="A129" s="65" t="s">
        <v>418</v>
      </c>
      <c r="B129" s="68">
        <v>12662841.850000001</v>
      </c>
    </row>
    <row r="130" spans="1:2" x14ac:dyDescent="0.25">
      <c r="A130" s="66" t="s">
        <v>107</v>
      </c>
      <c r="B130" s="68">
        <v>-31813.15999999996</v>
      </c>
    </row>
    <row r="131" spans="1:2" x14ac:dyDescent="0.25">
      <c r="A131" s="67" t="s">
        <v>108</v>
      </c>
      <c r="B131" s="68">
        <v>-286.67</v>
      </c>
    </row>
    <row r="132" spans="1:2" x14ac:dyDescent="0.25">
      <c r="A132" s="67" t="s">
        <v>109</v>
      </c>
      <c r="B132" s="68">
        <v>286163.53000000003</v>
      </c>
    </row>
    <row r="133" spans="1:2" x14ac:dyDescent="0.25">
      <c r="A133" s="67" t="s">
        <v>110</v>
      </c>
      <c r="B133" s="68">
        <v>-212743.81</v>
      </c>
    </row>
    <row r="134" spans="1:2" x14ac:dyDescent="0.25">
      <c r="A134" s="67" t="s">
        <v>111</v>
      </c>
      <c r="B134" s="68">
        <v>-104946.21</v>
      </c>
    </row>
    <row r="135" spans="1:2" x14ac:dyDescent="0.25">
      <c r="A135" s="66" t="s">
        <v>112</v>
      </c>
      <c r="B135" s="68">
        <v>12694655.01</v>
      </c>
    </row>
    <row r="136" spans="1:2" x14ac:dyDescent="0.25">
      <c r="A136" s="67" t="s">
        <v>113</v>
      </c>
      <c r="B136" s="68">
        <v>131153.29</v>
      </c>
    </row>
    <row r="137" spans="1:2" x14ac:dyDescent="0.25">
      <c r="A137" s="67" t="s">
        <v>114</v>
      </c>
      <c r="B137" s="68">
        <v>12563501.720000001</v>
      </c>
    </row>
    <row r="138" spans="1:2" x14ac:dyDescent="0.25">
      <c r="A138" s="65" t="s">
        <v>419</v>
      </c>
      <c r="B138" s="68">
        <v>27524.560000000001</v>
      </c>
    </row>
    <row r="139" spans="1:2" x14ac:dyDescent="0.25">
      <c r="A139" s="66" t="s">
        <v>115</v>
      </c>
      <c r="B139" s="68">
        <v>27524.560000000001</v>
      </c>
    </row>
    <row r="140" spans="1:2" x14ac:dyDescent="0.25">
      <c r="A140" s="67" t="s">
        <v>116</v>
      </c>
      <c r="B140" s="68">
        <v>27524.560000000001</v>
      </c>
    </row>
    <row r="141" spans="1:2" x14ac:dyDescent="0.25">
      <c r="A141" s="65" t="s">
        <v>420</v>
      </c>
      <c r="B141" s="68">
        <v>80000</v>
      </c>
    </row>
    <row r="142" spans="1:2" x14ac:dyDescent="0.25">
      <c r="A142" s="66" t="s">
        <v>117</v>
      </c>
      <c r="B142" s="68">
        <v>80000</v>
      </c>
    </row>
    <row r="143" spans="1:2" x14ac:dyDescent="0.25">
      <c r="A143" s="67" t="s">
        <v>118</v>
      </c>
      <c r="B143" s="68">
        <v>80000</v>
      </c>
    </row>
    <row r="144" spans="1:2" x14ac:dyDescent="0.25">
      <c r="A144" s="65" t="s">
        <v>421</v>
      </c>
      <c r="B144" s="68">
        <v>-146805.47999999998</v>
      </c>
    </row>
    <row r="145" spans="1:2" x14ac:dyDescent="0.25">
      <c r="A145" s="66" t="s">
        <v>119</v>
      </c>
      <c r="B145" s="68">
        <v>-312758.43</v>
      </c>
    </row>
    <row r="146" spans="1:2" x14ac:dyDescent="0.25">
      <c r="A146" s="67" t="s">
        <v>120</v>
      </c>
      <c r="B146" s="68">
        <v>-312758.43</v>
      </c>
    </row>
    <row r="147" spans="1:2" x14ac:dyDescent="0.25">
      <c r="A147" s="66" t="s">
        <v>121</v>
      </c>
      <c r="B147" s="68">
        <v>165952.95000000001</v>
      </c>
    </row>
    <row r="148" spans="1:2" x14ac:dyDescent="0.25">
      <c r="A148" s="67" t="s">
        <v>122</v>
      </c>
      <c r="B148" s="68">
        <v>165952.95000000001</v>
      </c>
    </row>
    <row r="149" spans="1:2" x14ac:dyDescent="0.25">
      <c r="A149" s="65" t="s">
        <v>422</v>
      </c>
      <c r="B149" s="68">
        <v>43457153.609999999</v>
      </c>
    </row>
    <row r="150" spans="1:2" x14ac:dyDescent="0.25">
      <c r="A150" s="66" t="s">
        <v>123</v>
      </c>
      <c r="B150" s="68">
        <v>43457153.609999999</v>
      </c>
    </row>
    <row r="151" spans="1:2" x14ac:dyDescent="0.25">
      <c r="A151" s="67" t="s">
        <v>124</v>
      </c>
      <c r="B151" s="68">
        <v>40829310.43</v>
      </c>
    </row>
    <row r="152" spans="1:2" x14ac:dyDescent="0.25">
      <c r="A152" s="67" t="s">
        <v>125</v>
      </c>
      <c r="B152" s="68">
        <v>2627843.1800000002</v>
      </c>
    </row>
    <row r="153" spans="1:2" x14ac:dyDescent="0.25">
      <c r="A153" s="65" t="s">
        <v>423</v>
      </c>
      <c r="B153" s="68">
        <v>536926.86</v>
      </c>
    </row>
    <row r="154" spans="1:2" x14ac:dyDescent="0.25">
      <c r="A154" s="66" t="s">
        <v>126</v>
      </c>
      <c r="B154" s="68">
        <v>536926.86</v>
      </c>
    </row>
    <row r="155" spans="1:2" x14ac:dyDescent="0.25">
      <c r="A155" s="67" t="s">
        <v>127</v>
      </c>
      <c r="B155" s="68">
        <v>536926.86</v>
      </c>
    </row>
    <row r="156" spans="1:2" x14ac:dyDescent="0.25">
      <c r="A156" s="65" t="s">
        <v>424</v>
      </c>
      <c r="B156" s="68">
        <v>378180.58</v>
      </c>
    </row>
    <row r="157" spans="1:2" x14ac:dyDescent="0.25">
      <c r="A157" s="66" t="s">
        <v>128</v>
      </c>
      <c r="B157" s="68">
        <v>10028.09</v>
      </c>
    </row>
    <row r="158" spans="1:2" x14ac:dyDescent="0.25">
      <c r="A158" s="67" t="s">
        <v>129</v>
      </c>
      <c r="B158" s="68">
        <v>0</v>
      </c>
    </row>
    <row r="159" spans="1:2" x14ac:dyDescent="0.25">
      <c r="A159" s="67" t="s">
        <v>130</v>
      </c>
      <c r="B159" s="68">
        <v>10028.09</v>
      </c>
    </row>
    <row r="160" spans="1:2" x14ac:dyDescent="0.25">
      <c r="A160" s="66" t="s">
        <v>131</v>
      </c>
      <c r="B160" s="68">
        <v>368152.49</v>
      </c>
    </row>
    <row r="161" spans="1:2" x14ac:dyDescent="0.25">
      <c r="A161" s="67" t="s">
        <v>132</v>
      </c>
      <c r="B161" s="68">
        <v>7000</v>
      </c>
    </row>
    <row r="162" spans="1:2" x14ac:dyDescent="0.25">
      <c r="A162" s="67" t="s">
        <v>133</v>
      </c>
      <c r="B162" s="68">
        <v>361152.49</v>
      </c>
    </row>
    <row r="163" spans="1:2" x14ac:dyDescent="0.25">
      <c r="A163" s="65" t="s">
        <v>425</v>
      </c>
      <c r="B163" s="68">
        <v>13479987.75</v>
      </c>
    </row>
    <row r="164" spans="1:2" x14ac:dyDescent="0.25">
      <c r="A164" s="66" t="s">
        <v>134</v>
      </c>
      <c r="B164" s="68">
        <v>0</v>
      </c>
    </row>
    <row r="165" spans="1:2" x14ac:dyDescent="0.25">
      <c r="A165" s="67" t="s">
        <v>135</v>
      </c>
      <c r="B165" s="68">
        <v>0</v>
      </c>
    </row>
    <row r="166" spans="1:2" x14ac:dyDescent="0.25">
      <c r="A166" s="66" t="s">
        <v>136</v>
      </c>
      <c r="B166" s="68">
        <v>11550136.870000001</v>
      </c>
    </row>
    <row r="167" spans="1:2" x14ac:dyDescent="0.25">
      <c r="A167" s="67" t="s">
        <v>137</v>
      </c>
      <c r="B167" s="68">
        <v>1473805.29</v>
      </c>
    </row>
    <row r="168" spans="1:2" x14ac:dyDescent="0.25">
      <c r="A168" s="67" t="s">
        <v>138</v>
      </c>
      <c r="B168" s="68">
        <v>3781912.33</v>
      </c>
    </row>
    <row r="169" spans="1:2" x14ac:dyDescent="0.25">
      <c r="A169" s="67" t="s">
        <v>139</v>
      </c>
      <c r="B169" s="68">
        <v>6294419.25</v>
      </c>
    </row>
    <row r="170" spans="1:2" x14ac:dyDescent="0.25">
      <c r="A170" s="66" t="s">
        <v>140</v>
      </c>
      <c r="B170" s="68">
        <v>1929850.8799999999</v>
      </c>
    </row>
    <row r="171" spans="1:2" x14ac:dyDescent="0.25">
      <c r="A171" s="67" t="s">
        <v>141</v>
      </c>
      <c r="B171" s="68">
        <v>1929850.8799999999</v>
      </c>
    </row>
    <row r="172" spans="1:2" x14ac:dyDescent="0.25">
      <c r="A172" s="64" t="s">
        <v>431</v>
      </c>
      <c r="B172" s="68">
        <v>111700.36</v>
      </c>
    </row>
    <row r="173" spans="1:2" x14ac:dyDescent="0.25">
      <c r="A173" s="65" t="s">
        <v>427</v>
      </c>
      <c r="B173" s="68">
        <v>63300</v>
      </c>
    </row>
    <row r="174" spans="1:2" x14ac:dyDescent="0.25">
      <c r="A174" s="66" t="s">
        <v>142</v>
      </c>
      <c r="B174" s="68">
        <v>63300</v>
      </c>
    </row>
    <row r="175" spans="1:2" x14ac:dyDescent="0.25">
      <c r="A175" s="67" t="s">
        <v>142</v>
      </c>
      <c r="B175" s="68">
        <v>0</v>
      </c>
    </row>
    <row r="176" spans="1:2" x14ac:dyDescent="0.25">
      <c r="A176" s="67" t="s">
        <v>143</v>
      </c>
      <c r="B176" s="68">
        <v>25000</v>
      </c>
    </row>
    <row r="177" spans="1:2" x14ac:dyDescent="0.25">
      <c r="A177" s="67" t="s">
        <v>144</v>
      </c>
      <c r="B177" s="68">
        <v>38300</v>
      </c>
    </row>
    <row r="178" spans="1:2" x14ac:dyDescent="0.25">
      <c r="A178" s="65" t="s">
        <v>428</v>
      </c>
      <c r="B178" s="68">
        <v>48400.36</v>
      </c>
    </row>
    <row r="179" spans="1:2" x14ac:dyDescent="0.25">
      <c r="A179" s="66" t="s">
        <v>145</v>
      </c>
      <c r="B179" s="68">
        <v>48400.36</v>
      </c>
    </row>
    <row r="180" spans="1:2" x14ac:dyDescent="0.25">
      <c r="A180" s="67" t="s">
        <v>146</v>
      </c>
      <c r="B180" s="68">
        <v>48400.36</v>
      </c>
    </row>
    <row r="181" spans="1:2" x14ac:dyDescent="0.25">
      <c r="A181" s="67" t="s">
        <v>147</v>
      </c>
      <c r="B181" s="68">
        <v>0</v>
      </c>
    </row>
    <row r="182" spans="1:2" x14ac:dyDescent="0.25">
      <c r="A182" s="65" t="s">
        <v>430</v>
      </c>
      <c r="B182" s="68">
        <v>0</v>
      </c>
    </row>
    <row r="183" spans="1:2" x14ac:dyDescent="0.25">
      <c r="A183" s="66" t="s">
        <v>148</v>
      </c>
      <c r="B183" s="68">
        <v>0</v>
      </c>
    </row>
    <row r="184" spans="1:2" x14ac:dyDescent="0.25">
      <c r="A184" s="67" t="s">
        <v>149</v>
      </c>
      <c r="B184" s="68">
        <v>0</v>
      </c>
    </row>
    <row r="185" spans="1:2" x14ac:dyDescent="0.25">
      <c r="A185" s="64" t="s">
        <v>432</v>
      </c>
      <c r="B185" s="68">
        <v>1223178.0900000001</v>
      </c>
    </row>
    <row r="186" spans="1:2" x14ac:dyDescent="0.25">
      <c r="A186" s="65" t="s">
        <v>429</v>
      </c>
      <c r="B186" s="68">
        <v>1223178.0900000001</v>
      </c>
    </row>
    <row r="187" spans="1:2" x14ac:dyDescent="0.25">
      <c r="A187" s="66" t="s">
        <v>150</v>
      </c>
      <c r="B187" s="68">
        <v>85489.75</v>
      </c>
    </row>
    <row r="188" spans="1:2" x14ac:dyDescent="0.25">
      <c r="A188" s="67" t="s">
        <v>151</v>
      </c>
      <c r="B188" s="68">
        <v>85489.75</v>
      </c>
    </row>
    <row r="189" spans="1:2" x14ac:dyDescent="0.25">
      <c r="A189" s="66" t="s">
        <v>152</v>
      </c>
      <c r="B189" s="68">
        <v>1137688.3400000001</v>
      </c>
    </row>
    <row r="190" spans="1:2" x14ac:dyDescent="0.25">
      <c r="A190" s="67" t="s">
        <v>153</v>
      </c>
      <c r="B190" s="68">
        <v>175718.18</v>
      </c>
    </row>
    <row r="191" spans="1:2" x14ac:dyDescent="0.25">
      <c r="A191" s="67" t="s">
        <v>154</v>
      </c>
      <c r="B191" s="68">
        <v>961970.16</v>
      </c>
    </row>
    <row r="192" spans="1:2" x14ac:dyDescent="0.25">
      <c r="A192" s="64" t="s">
        <v>402</v>
      </c>
      <c r="B192" s="68">
        <v>358704434.43000001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0"/>
  <sheetViews>
    <sheetView showGridLines="0" workbookViewId="0">
      <selection activeCell="D73" sqref="D73"/>
    </sheetView>
  </sheetViews>
  <sheetFormatPr baseColWidth="10" defaultColWidth="9.140625" defaultRowHeight="15" x14ac:dyDescent="0.25"/>
  <cols>
    <col min="1" max="1" width="7.5703125" style="15" customWidth="1"/>
    <col min="2" max="4" width="16.5703125" style="15" customWidth="1"/>
    <col min="5" max="5" width="15.28515625" customWidth="1"/>
    <col min="6" max="7" width="16.7109375" customWidth="1"/>
    <col min="8" max="8" width="14.42578125" customWidth="1"/>
    <col min="9" max="9" width="16.7109375" customWidth="1"/>
    <col min="10" max="10" width="14.42578125" customWidth="1"/>
    <col min="11" max="11" width="12.140625" customWidth="1"/>
    <col min="12" max="12" width="13.7109375" customWidth="1"/>
    <col min="13" max="13" width="11.42578125" customWidth="1"/>
    <col min="14" max="14" width="0.7109375" customWidth="1"/>
    <col min="15" max="15" width="5" style="55" customWidth="1"/>
    <col min="16" max="16" width="46.28515625" style="55" customWidth="1"/>
    <col min="17" max="17" width="13.85546875" style="56" customWidth="1"/>
    <col min="18" max="18" width="14" style="57" customWidth="1"/>
    <col min="19" max="19" width="13.85546875" style="58" bestFit="1" customWidth="1"/>
    <col min="20" max="20" width="8.28515625" style="59" customWidth="1"/>
  </cols>
  <sheetData>
    <row r="1" spans="1:20" x14ac:dyDescent="0.25">
      <c r="A1" s="11" t="s">
        <v>156</v>
      </c>
      <c r="B1" s="11" t="s">
        <v>157</v>
      </c>
      <c r="C1" s="11" t="s">
        <v>158</v>
      </c>
      <c r="D1" s="11" t="s">
        <v>400</v>
      </c>
      <c r="E1" s="2" t="s">
        <v>4</v>
      </c>
      <c r="F1" s="2" t="s">
        <v>5</v>
      </c>
      <c r="G1" s="2" t="s">
        <v>6</v>
      </c>
      <c r="H1" s="2" t="s">
        <v>7</v>
      </c>
      <c r="I1" s="2" t="s">
        <v>8</v>
      </c>
      <c r="J1" s="2" t="s">
        <v>9</v>
      </c>
      <c r="K1" s="2" t="s">
        <v>10</v>
      </c>
      <c r="L1" s="2" t="s">
        <v>11</v>
      </c>
      <c r="M1" s="3" t="s">
        <v>12</v>
      </c>
      <c r="O1" s="16"/>
      <c r="P1" s="61" t="s">
        <v>159</v>
      </c>
      <c r="Q1" s="62">
        <v>2015</v>
      </c>
      <c r="R1" s="62">
        <v>2014</v>
      </c>
      <c r="S1" s="17" t="s">
        <v>160</v>
      </c>
      <c r="T1" s="61" t="s">
        <v>161</v>
      </c>
    </row>
    <row r="2" spans="1:20" x14ac:dyDescent="0.25">
      <c r="A2" s="70" t="s">
        <v>438</v>
      </c>
      <c r="B2" s="70" t="s">
        <v>433</v>
      </c>
      <c r="C2" s="69" t="s">
        <v>13</v>
      </c>
      <c r="D2" s="12" t="s">
        <v>14</v>
      </c>
      <c r="E2" s="5">
        <v>53939221.740000002</v>
      </c>
      <c r="F2" s="5">
        <v>53939221.740000002</v>
      </c>
      <c r="G2" s="5">
        <v>49937692.710000001</v>
      </c>
      <c r="H2" s="5">
        <v>1770165.37</v>
      </c>
      <c r="I2" s="5">
        <v>48167527.340000004</v>
      </c>
      <c r="J2" s="5">
        <v>44398873.82</v>
      </c>
      <c r="K2" s="5">
        <v>1770165.37</v>
      </c>
      <c r="L2" s="5">
        <v>42628708.450000003</v>
      </c>
      <c r="M2" s="6">
        <v>5538818.8899999997</v>
      </c>
      <c r="O2" s="20">
        <v>3</v>
      </c>
      <c r="P2" s="20" t="s">
        <v>163</v>
      </c>
      <c r="Q2" s="21">
        <f>Q3+Q28+Q45+Q52+Q54</f>
        <v>87345039.620000005</v>
      </c>
      <c r="R2" s="21">
        <f>R3+R28+R45+R52+R54</f>
        <v>85921497.600000009</v>
      </c>
      <c r="S2" s="22">
        <f>Q2-R2</f>
        <v>1423542.0199999958</v>
      </c>
      <c r="T2" s="23">
        <f>S2/R2</f>
        <v>1.6567937707826868E-2</v>
      </c>
    </row>
    <row r="3" spans="1:20" x14ac:dyDescent="0.25">
      <c r="A3" s="70" t="s">
        <v>438</v>
      </c>
      <c r="B3" s="70" t="s">
        <v>433</v>
      </c>
      <c r="C3" s="69" t="s">
        <v>13</v>
      </c>
      <c r="D3" s="12" t="s">
        <v>15</v>
      </c>
      <c r="E3" s="5">
        <v>753324.14</v>
      </c>
      <c r="F3" s="5">
        <v>753324.14</v>
      </c>
      <c r="G3" s="5">
        <v>784790.56</v>
      </c>
      <c r="H3" s="5">
        <v>9840</v>
      </c>
      <c r="I3" s="5">
        <v>774950.56</v>
      </c>
      <c r="J3" s="5">
        <v>783564.05</v>
      </c>
      <c r="K3" s="5">
        <v>9840</v>
      </c>
      <c r="L3" s="5">
        <v>773724.05</v>
      </c>
      <c r="M3" s="6">
        <v>1226.51</v>
      </c>
      <c r="O3" s="20">
        <v>31</v>
      </c>
      <c r="P3" s="20" t="s">
        <v>164</v>
      </c>
      <c r="Q3" s="21">
        <f>Q4+Q15+Q18+Q23+Q25</f>
        <v>60757508.019999996</v>
      </c>
      <c r="R3" s="21">
        <f>R4+R15+R18+R23+R25</f>
        <v>63834266.470000006</v>
      </c>
      <c r="S3" s="22">
        <f>Q3-R3</f>
        <v>-3076758.4500000104</v>
      </c>
      <c r="T3" s="23">
        <f>S3/R3</f>
        <v>-4.8199166688098233E-2</v>
      </c>
    </row>
    <row r="4" spans="1:20" x14ac:dyDescent="0.25">
      <c r="A4" s="70" t="s">
        <v>438</v>
      </c>
      <c r="B4" s="70" t="s">
        <v>433</v>
      </c>
      <c r="C4" s="69" t="s">
        <v>13</v>
      </c>
      <c r="D4" s="12" t="s">
        <v>16</v>
      </c>
      <c r="E4" s="5">
        <v>130000</v>
      </c>
      <c r="F4" s="5">
        <v>130000</v>
      </c>
      <c r="G4" s="5">
        <v>937.17</v>
      </c>
      <c r="H4" s="5">
        <v>0</v>
      </c>
      <c r="I4" s="5">
        <v>937.17</v>
      </c>
      <c r="J4" s="5">
        <v>0</v>
      </c>
      <c r="K4" s="5">
        <v>0</v>
      </c>
      <c r="L4" s="5">
        <v>0</v>
      </c>
      <c r="M4" s="6">
        <v>937.17</v>
      </c>
      <c r="O4" s="24">
        <v>310</v>
      </c>
      <c r="P4" s="24" t="s">
        <v>165</v>
      </c>
      <c r="Q4" s="25">
        <f>SUM(Q5:Q14)</f>
        <v>59673041.039999992</v>
      </c>
      <c r="R4" s="25">
        <f>SUM(R5:R14)</f>
        <v>62048279.640000001</v>
      </c>
      <c r="S4" s="26"/>
      <c r="T4" s="23"/>
    </row>
    <row r="5" spans="1:20" x14ac:dyDescent="0.25">
      <c r="A5" s="70" t="s">
        <v>438</v>
      </c>
      <c r="B5" s="70" t="s">
        <v>433</v>
      </c>
      <c r="C5" s="69" t="s">
        <v>13</v>
      </c>
      <c r="D5" s="12" t="s">
        <v>17</v>
      </c>
      <c r="E5" s="5">
        <v>131138.82999999999</v>
      </c>
      <c r="F5" s="5">
        <v>131138.82999999999</v>
      </c>
      <c r="G5" s="5">
        <v>132150.19</v>
      </c>
      <c r="H5" s="5">
        <v>0</v>
      </c>
      <c r="I5" s="5">
        <v>132150.19</v>
      </c>
      <c r="J5" s="5">
        <v>132150.19</v>
      </c>
      <c r="K5" s="5">
        <v>0</v>
      </c>
      <c r="L5" s="5">
        <v>132150.19</v>
      </c>
      <c r="M5" s="6">
        <v>0</v>
      </c>
      <c r="O5" s="24"/>
      <c r="P5" s="24" t="s">
        <v>166</v>
      </c>
      <c r="Q5" s="25">
        <v>49783343.030000001</v>
      </c>
      <c r="R5" s="25">
        <v>54359290.100000001</v>
      </c>
      <c r="S5" s="27"/>
      <c r="T5" s="23"/>
    </row>
    <row r="6" spans="1:20" x14ac:dyDescent="0.25">
      <c r="A6" s="70" t="s">
        <v>438</v>
      </c>
      <c r="B6" s="70" t="s">
        <v>433</v>
      </c>
      <c r="C6" s="69" t="s">
        <v>13</v>
      </c>
      <c r="D6" s="12" t="s">
        <v>18</v>
      </c>
      <c r="E6" s="5">
        <v>29816.71</v>
      </c>
      <c r="F6" s="5">
        <v>29816.71</v>
      </c>
      <c r="G6" s="5">
        <v>3510.85</v>
      </c>
      <c r="H6" s="5">
        <v>0</v>
      </c>
      <c r="I6" s="5">
        <v>3510.85</v>
      </c>
      <c r="J6" s="5">
        <v>0</v>
      </c>
      <c r="K6" s="5">
        <v>0</v>
      </c>
      <c r="L6" s="5">
        <v>0</v>
      </c>
      <c r="M6" s="6">
        <v>3510.85</v>
      </c>
      <c r="O6" s="24"/>
      <c r="P6" s="24" t="s">
        <v>167</v>
      </c>
      <c r="Q6" s="25">
        <v>973486.67</v>
      </c>
      <c r="R6" s="25">
        <v>949730.04</v>
      </c>
      <c r="S6" s="27"/>
      <c r="T6" s="23"/>
    </row>
    <row r="7" spans="1:20" x14ac:dyDescent="0.25">
      <c r="A7" s="70" t="s">
        <v>438</v>
      </c>
      <c r="B7" s="70" t="s">
        <v>433</v>
      </c>
      <c r="C7" s="69" t="s">
        <v>13</v>
      </c>
      <c r="D7" s="12" t="s">
        <v>19</v>
      </c>
      <c r="E7" s="5">
        <v>754722.55</v>
      </c>
      <c r="F7" s="5">
        <v>754722.55</v>
      </c>
      <c r="G7" s="5">
        <v>1089029.31</v>
      </c>
      <c r="H7" s="5">
        <v>176.27</v>
      </c>
      <c r="I7" s="5">
        <v>1088853.04</v>
      </c>
      <c r="J7" s="5">
        <v>999324.54</v>
      </c>
      <c r="K7" s="5">
        <v>176.27</v>
      </c>
      <c r="L7" s="5">
        <v>999148.27</v>
      </c>
      <c r="M7" s="6">
        <v>89704.77</v>
      </c>
      <c r="O7" s="24"/>
      <c r="P7" s="24" t="s">
        <v>168</v>
      </c>
      <c r="Q7" s="25">
        <v>1694.73</v>
      </c>
      <c r="R7" s="25">
        <v>877.3</v>
      </c>
      <c r="S7" s="27"/>
      <c r="T7" s="23"/>
    </row>
    <row r="8" spans="1:20" x14ac:dyDescent="0.25">
      <c r="A8" s="70" t="s">
        <v>438</v>
      </c>
      <c r="B8" s="70" t="s">
        <v>433</v>
      </c>
      <c r="C8" s="69" t="s">
        <v>13</v>
      </c>
      <c r="D8" s="12" t="s">
        <v>20</v>
      </c>
      <c r="E8" s="5">
        <v>503087.95</v>
      </c>
      <c r="F8" s="5">
        <v>503087.95</v>
      </c>
      <c r="G8" s="5">
        <v>551481.73</v>
      </c>
      <c r="H8" s="5">
        <v>0</v>
      </c>
      <c r="I8" s="5">
        <v>551481.73</v>
      </c>
      <c r="J8" s="5">
        <v>498784.83</v>
      </c>
      <c r="K8" s="5">
        <v>0</v>
      </c>
      <c r="L8" s="5">
        <v>498784.83</v>
      </c>
      <c r="M8" s="6">
        <v>52696.9</v>
      </c>
      <c r="O8" s="24"/>
      <c r="P8" s="24" t="s">
        <v>169</v>
      </c>
      <c r="Q8" s="25">
        <v>132641.82</v>
      </c>
      <c r="R8" s="25">
        <v>139034.79</v>
      </c>
      <c r="S8" s="27"/>
      <c r="T8" s="23"/>
    </row>
    <row r="9" spans="1:20" x14ac:dyDescent="0.25">
      <c r="A9" s="70" t="s">
        <v>438</v>
      </c>
      <c r="B9" s="70" t="s">
        <v>433</v>
      </c>
      <c r="C9" s="69" t="s">
        <v>13</v>
      </c>
      <c r="D9" s="12" t="s">
        <v>21</v>
      </c>
      <c r="E9" s="5">
        <v>8206326.8399999999</v>
      </c>
      <c r="F9" s="5">
        <v>8206326.8399999999</v>
      </c>
      <c r="G9" s="5">
        <v>8981658.2599999998</v>
      </c>
      <c r="H9" s="5">
        <v>46510.71</v>
      </c>
      <c r="I9" s="5">
        <v>8935147.5500000007</v>
      </c>
      <c r="J9" s="5">
        <v>7924800.5999999996</v>
      </c>
      <c r="K9" s="5">
        <v>11010.71</v>
      </c>
      <c r="L9" s="5">
        <v>7913789.8899999997</v>
      </c>
      <c r="M9" s="6">
        <v>1021357.66</v>
      </c>
      <c r="O9" s="24"/>
      <c r="P9" s="24" t="s">
        <v>170</v>
      </c>
      <c r="Q9" s="25">
        <v>6033.96</v>
      </c>
      <c r="R9" s="25">
        <v>3199.14</v>
      </c>
      <c r="S9" s="27"/>
      <c r="T9" s="23"/>
    </row>
    <row r="10" spans="1:20" x14ac:dyDescent="0.25">
      <c r="A10" s="70" t="s">
        <v>438</v>
      </c>
      <c r="B10" s="70" t="s">
        <v>433</v>
      </c>
      <c r="C10" s="69" t="s">
        <v>13</v>
      </c>
      <c r="D10" s="12" t="s">
        <v>22</v>
      </c>
      <c r="E10" s="5">
        <v>54099.69</v>
      </c>
      <c r="F10" s="5">
        <v>54099.69</v>
      </c>
      <c r="G10" s="5">
        <v>30050</v>
      </c>
      <c r="H10" s="5">
        <v>0</v>
      </c>
      <c r="I10" s="5">
        <v>30050</v>
      </c>
      <c r="J10" s="5">
        <v>29862.06</v>
      </c>
      <c r="K10" s="5">
        <v>0</v>
      </c>
      <c r="L10" s="5">
        <v>29862.06</v>
      </c>
      <c r="M10" s="6">
        <v>187.94</v>
      </c>
      <c r="O10" s="24"/>
      <c r="P10" s="24" t="s">
        <v>171</v>
      </c>
      <c r="Q10" s="25">
        <v>952035.12</v>
      </c>
      <c r="R10" s="25">
        <v>875453.56</v>
      </c>
      <c r="S10" s="27"/>
      <c r="T10" s="23"/>
    </row>
    <row r="11" spans="1:20" x14ac:dyDescent="0.25">
      <c r="A11" s="70" t="s">
        <v>438</v>
      </c>
      <c r="B11" s="70" t="s">
        <v>433</v>
      </c>
      <c r="C11" s="69" t="s">
        <v>13</v>
      </c>
      <c r="D11" s="12" t="s">
        <v>23</v>
      </c>
      <c r="E11" s="5">
        <v>150202.53</v>
      </c>
      <c r="F11" s="5">
        <v>150202.53</v>
      </c>
      <c r="G11" s="5">
        <v>96223.05</v>
      </c>
      <c r="H11" s="5">
        <v>0</v>
      </c>
      <c r="I11" s="5">
        <v>96223.05</v>
      </c>
      <c r="J11" s="5">
        <v>90258.31</v>
      </c>
      <c r="K11" s="5">
        <v>0</v>
      </c>
      <c r="L11" s="5">
        <v>90258.31</v>
      </c>
      <c r="M11" s="6">
        <v>5964.74</v>
      </c>
      <c r="O11" s="24"/>
      <c r="P11" s="24" t="s">
        <v>172</v>
      </c>
      <c r="Q11" s="25">
        <v>655683.37</v>
      </c>
      <c r="R11" s="25">
        <v>968353.43</v>
      </c>
      <c r="S11" s="27"/>
      <c r="T11" s="23"/>
    </row>
    <row r="12" spans="1:20" x14ac:dyDescent="0.25">
      <c r="A12" s="70" t="s">
        <v>438</v>
      </c>
      <c r="B12" s="70" t="s">
        <v>433</v>
      </c>
      <c r="C12" s="69" t="s">
        <v>24</v>
      </c>
      <c r="D12" s="12" t="s">
        <v>25</v>
      </c>
      <c r="E12" s="5">
        <v>37433.629999999997</v>
      </c>
      <c r="F12" s="5">
        <v>37433.629999999997</v>
      </c>
      <c r="G12" s="5">
        <v>6372.95</v>
      </c>
      <c r="H12" s="5">
        <v>0</v>
      </c>
      <c r="I12" s="5">
        <v>6372.95</v>
      </c>
      <c r="J12" s="5">
        <v>6372.95</v>
      </c>
      <c r="K12" s="5">
        <v>0</v>
      </c>
      <c r="L12" s="5">
        <v>6372.95</v>
      </c>
      <c r="M12" s="6">
        <v>0</v>
      </c>
      <c r="O12" s="24"/>
      <c r="P12" s="24" t="s">
        <v>173</v>
      </c>
      <c r="Q12" s="25">
        <v>6992123.5499999998</v>
      </c>
      <c r="R12" s="25">
        <v>4611376.42</v>
      </c>
      <c r="S12" s="27"/>
      <c r="T12" s="23"/>
    </row>
    <row r="13" spans="1:20" x14ac:dyDescent="0.25">
      <c r="A13" s="70" t="s">
        <v>438</v>
      </c>
      <c r="B13" s="70" t="s">
        <v>433</v>
      </c>
      <c r="C13" s="69" t="s">
        <v>24</v>
      </c>
      <c r="D13" s="12" t="s">
        <v>26</v>
      </c>
      <c r="E13" s="5">
        <v>0</v>
      </c>
      <c r="F13" s="5">
        <v>0</v>
      </c>
      <c r="G13" s="5">
        <v>1553.2</v>
      </c>
      <c r="H13" s="5">
        <v>1735</v>
      </c>
      <c r="I13" s="5">
        <v>-181.8</v>
      </c>
      <c r="J13" s="5">
        <v>1553.2</v>
      </c>
      <c r="K13" s="5">
        <v>1735</v>
      </c>
      <c r="L13" s="5">
        <v>-181.8</v>
      </c>
      <c r="M13" s="6">
        <v>0</v>
      </c>
      <c r="O13" s="24"/>
      <c r="P13" s="24" t="s">
        <v>174</v>
      </c>
      <c r="Q13" s="25">
        <v>62755</v>
      </c>
      <c r="R13" s="25">
        <v>0</v>
      </c>
      <c r="S13" s="27"/>
      <c r="T13" s="23"/>
    </row>
    <row r="14" spans="1:20" x14ac:dyDescent="0.25">
      <c r="A14" s="70" t="s">
        <v>438</v>
      </c>
      <c r="B14" s="70" t="s">
        <v>433</v>
      </c>
      <c r="C14" s="69" t="s">
        <v>24</v>
      </c>
      <c r="D14" s="12" t="s">
        <v>27</v>
      </c>
      <c r="E14" s="5">
        <v>13000</v>
      </c>
      <c r="F14" s="5">
        <v>13000</v>
      </c>
      <c r="G14" s="5">
        <v>3000</v>
      </c>
      <c r="H14" s="5">
        <v>0</v>
      </c>
      <c r="I14" s="5">
        <v>3000</v>
      </c>
      <c r="J14" s="5">
        <v>3000</v>
      </c>
      <c r="K14" s="5">
        <v>0</v>
      </c>
      <c r="L14" s="5">
        <v>3000</v>
      </c>
      <c r="M14" s="6">
        <v>0</v>
      </c>
      <c r="O14" s="24"/>
      <c r="P14" s="24" t="s">
        <v>175</v>
      </c>
      <c r="Q14" s="25">
        <v>113243.79</v>
      </c>
      <c r="R14" s="25">
        <v>140964.85999999999</v>
      </c>
      <c r="S14" s="27"/>
      <c r="T14" s="23"/>
    </row>
    <row r="15" spans="1:20" x14ac:dyDescent="0.25">
      <c r="A15" s="70" t="s">
        <v>438</v>
      </c>
      <c r="B15" s="70" t="s">
        <v>433</v>
      </c>
      <c r="C15" s="69" t="s">
        <v>24</v>
      </c>
      <c r="D15" s="12" t="s">
        <v>28</v>
      </c>
      <c r="E15" s="5">
        <v>54171.73</v>
      </c>
      <c r="F15" s="5">
        <v>54171.73</v>
      </c>
      <c r="G15" s="5">
        <v>100672.51</v>
      </c>
      <c r="H15" s="5">
        <v>427.92</v>
      </c>
      <c r="I15" s="5">
        <v>100244.59</v>
      </c>
      <c r="J15" s="5">
        <v>99967.43</v>
      </c>
      <c r="K15" s="5">
        <v>427.92</v>
      </c>
      <c r="L15" s="5">
        <v>99539.51</v>
      </c>
      <c r="M15" s="6">
        <v>705.08</v>
      </c>
      <c r="O15" s="24">
        <v>311</v>
      </c>
      <c r="P15" s="24" t="s">
        <v>176</v>
      </c>
      <c r="Q15" s="25">
        <f>SUM(Q16:Q17)</f>
        <v>0</v>
      </c>
      <c r="R15" s="25">
        <f>SUM(R16:R17)</f>
        <v>0</v>
      </c>
      <c r="S15" s="27"/>
      <c r="T15" s="23"/>
    </row>
    <row r="16" spans="1:20" x14ac:dyDescent="0.25">
      <c r="A16" s="70" t="s">
        <v>438</v>
      </c>
      <c r="B16" s="70" t="s">
        <v>433</v>
      </c>
      <c r="C16" s="69" t="s">
        <v>29</v>
      </c>
      <c r="D16" s="12" t="s">
        <v>30</v>
      </c>
      <c r="E16" s="5">
        <v>1330729.8600000001</v>
      </c>
      <c r="F16" s="5">
        <v>1330729.8600000001</v>
      </c>
      <c r="G16" s="5">
        <v>549410.23</v>
      </c>
      <c r="H16" s="5">
        <v>5111.0600000000004</v>
      </c>
      <c r="I16" s="5">
        <v>544299.17000000004</v>
      </c>
      <c r="J16" s="5">
        <v>445765.49</v>
      </c>
      <c r="K16" s="5">
        <v>4231.7</v>
      </c>
      <c r="L16" s="5">
        <v>441533.79</v>
      </c>
      <c r="M16" s="6">
        <v>102765.38</v>
      </c>
      <c r="O16" s="24"/>
      <c r="P16" s="24" t="s">
        <v>177</v>
      </c>
      <c r="Q16" s="25">
        <v>0</v>
      </c>
      <c r="R16" s="25">
        <v>0</v>
      </c>
      <c r="S16" s="27"/>
      <c r="T16" s="23"/>
    </row>
    <row r="17" spans="1:20" x14ac:dyDescent="0.25">
      <c r="A17" s="70" t="s">
        <v>438</v>
      </c>
      <c r="B17" s="70" t="s">
        <v>433</v>
      </c>
      <c r="C17" s="69" t="s">
        <v>31</v>
      </c>
      <c r="D17" s="12" t="s">
        <v>32</v>
      </c>
      <c r="E17" s="5">
        <v>178000</v>
      </c>
      <c r="F17" s="5">
        <v>178000</v>
      </c>
      <c r="G17" s="5">
        <v>54517.71</v>
      </c>
      <c r="H17" s="5">
        <v>62.49</v>
      </c>
      <c r="I17" s="5">
        <v>54455.22</v>
      </c>
      <c r="J17" s="5">
        <v>54517.71</v>
      </c>
      <c r="K17" s="5">
        <v>62.49</v>
      </c>
      <c r="L17" s="5">
        <v>54455.22</v>
      </c>
      <c r="M17" s="6">
        <v>0</v>
      </c>
      <c r="O17" s="24"/>
      <c r="P17" s="24" t="s">
        <v>178</v>
      </c>
      <c r="Q17" s="25">
        <v>0</v>
      </c>
      <c r="R17" s="25">
        <v>0</v>
      </c>
      <c r="S17" s="27"/>
      <c r="T17" s="23"/>
    </row>
    <row r="18" spans="1:20" x14ac:dyDescent="0.25">
      <c r="A18" s="70" t="s">
        <v>438</v>
      </c>
      <c r="B18" s="70" t="s">
        <v>434</v>
      </c>
      <c r="C18" s="69" t="s">
        <v>33</v>
      </c>
      <c r="D18" s="12" t="s">
        <v>34</v>
      </c>
      <c r="E18" s="5">
        <v>4406000.34</v>
      </c>
      <c r="F18" s="5">
        <v>4406000.34</v>
      </c>
      <c r="G18" s="5">
        <v>5175598.5199999996</v>
      </c>
      <c r="H18" s="5">
        <v>184860.22</v>
      </c>
      <c r="I18" s="5">
        <v>4990738.3</v>
      </c>
      <c r="J18" s="5">
        <v>4309723.01</v>
      </c>
      <c r="K18" s="5">
        <v>79504.62</v>
      </c>
      <c r="L18" s="5">
        <v>4230218.3899999997</v>
      </c>
      <c r="M18" s="6">
        <v>760519.91</v>
      </c>
      <c r="O18" s="24">
        <v>312</v>
      </c>
      <c r="P18" s="24" t="s">
        <v>179</v>
      </c>
      <c r="Q18" s="25">
        <f>SUM(Q19:Q22)</f>
        <v>116865.95999999999</v>
      </c>
      <c r="R18" s="25">
        <f>SUM(R19:R22)</f>
        <v>85160.09</v>
      </c>
      <c r="S18" s="27"/>
      <c r="T18" s="23"/>
    </row>
    <row r="19" spans="1:20" x14ac:dyDescent="0.25">
      <c r="A19" s="70" t="s">
        <v>438</v>
      </c>
      <c r="B19" s="70" t="s">
        <v>434</v>
      </c>
      <c r="C19" s="69" t="s">
        <v>33</v>
      </c>
      <c r="D19" s="12" t="s">
        <v>35</v>
      </c>
      <c r="E19" s="5">
        <v>12000000</v>
      </c>
      <c r="F19" s="5">
        <v>12000000</v>
      </c>
      <c r="G19" s="5">
        <v>11799821.65</v>
      </c>
      <c r="H19" s="5">
        <v>467797.39</v>
      </c>
      <c r="I19" s="5">
        <v>11332024.26</v>
      </c>
      <c r="J19" s="5">
        <v>8267924.2199999997</v>
      </c>
      <c r="K19" s="5">
        <v>11500</v>
      </c>
      <c r="L19" s="5">
        <v>8256424.2199999997</v>
      </c>
      <c r="M19" s="6">
        <v>3075600.04</v>
      </c>
      <c r="O19" s="24"/>
      <c r="P19" s="24" t="s">
        <v>180</v>
      </c>
      <c r="Q19" s="25">
        <v>37433.629999999997</v>
      </c>
      <c r="R19" s="25">
        <v>-102132.59</v>
      </c>
      <c r="S19" s="27"/>
      <c r="T19" s="23"/>
    </row>
    <row r="20" spans="1:20" x14ac:dyDescent="0.25">
      <c r="A20" s="70" t="s">
        <v>438</v>
      </c>
      <c r="B20" s="70" t="s">
        <v>434</v>
      </c>
      <c r="C20" s="69" t="s">
        <v>33</v>
      </c>
      <c r="D20" s="12" t="s">
        <v>36</v>
      </c>
      <c r="E20" s="5">
        <v>65000</v>
      </c>
      <c r="F20" s="5">
        <v>65000</v>
      </c>
      <c r="G20" s="5">
        <v>64656.160000000003</v>
      </c>
      <c r="H20" s="5">
        <v>3067.6</v>
      </c>
      <c r="I20" s="5">
        <v>61588.56</v>
      </c>
      <c r="J20" s="5">
        <v>62522.46</v>
      </c>
      <c r="K20" s="5">
        <v>933.9</v>
      </c>
      <c r="L20" s="5">
        <v>61588.56</v>
      </c>
      <c r="M20" s="6">
        <v>0</v>
      </c>
      <c r="O20" s="24"/>
      <c r="P20" s="24" t="s">
        <v>181</v>
      </c>
      <c r="Q20" s="25">
        <v>0</v>
      </c>
      <c r="R20" s="25">
        <v>0</v>
      </c>
      <c r="S20" s="27"/>
      <c r="T20" s="23"/>
    </row>
    <row r="21" spans="1:20" x14ac:dyDescent="0.25">
      <c r="A21" s="70" t="s">
        <v>438</v>
      </c>
      <c r="B21" s="70" t="s">
        <v>434</v>
      </c>
      <c r="C21" s="69" t="s">
        <v>33</v>
      </c>
      <c r="D21" s="12" t="s">
        <v>37</v>
      </c>
      <c r="E21" s="5">
        <v>0</v>
      </c>
      <c r="F21" s="5">
        <v>0</v>
      </c>
      <c r="G21" s="5">
        <v>2717</v>
      </c>
      <c r="H21" s="5">
        <v>5</v>
      </c>
      <c r="I21" s="5">
        <v>2712</v>
      </c>
      <c r="J21" s="5">
        <v>2406</v>
      </c>
      <c r="K21" s="5">
        <v>0</v>
      </c>
      <c r="L21" s="5">
        <v>2406</v>
      </c>
      <c r="M21" s="6">
        <v>306</v>
      </c>
      <c r="O21" s="24"/>
      <c r="P21" s="24" t="s">
        <v>182</v>
      </c>
      <c r="Q21" s="25">
        <v>2000</v>
      </c>
      <c r="R21" s="25">
        <v>440</v>
      </c>
      <c r="S21" s="27"/>
      <c r="T21" s="23"/>
    </row>
    <row r="22" spans="1:20" x14ac:dyDescent="0.25">
      <c r="A22" s="70" t="s">
        <v>438</v>
      </c>
      <c r="B22" s="70" t="s">
        <v>434</v>
      </c>
      <c r="C22" s="69" t="s">
        <v>33</v>
      </c>
      <c r="D22" s="12" t="s">
        <v>38</v>
      </c>
      <c r="E22" s="5">
        <v>701585</v>
      </c>
      <c r="F22" s="5">
        <v>701585</v>
      </c>
      <c r="G22" s="5">
        <v>708223.46</v>
      </c>
      <c r="H22" s="5">
        <v>12425.75</v>
      </c>
      <c r="I22" s="5">
        <v>695797.71</v>
      </c>
      <c r="J22" s="5">
        <v>537914.77</v>
      </c>
      <c r="K22" s="5">
        <v>0</v>
      </c>
      <c r="L22" s="5">
        <v>537914.77</v>
      </c>
      <c r="M22" s="6">
        <v>157882.94</v>
      </c>
      <c r="O22" s="24"/>
      <c r="P22" s="24" t="s">
        <v>183</v>
      </c>
      <c r="Q22" s="25">
        <v>77432.33</v>
      </c>
      <c r="R22" s="25">
        <v>186852.68</v>
      </c>
      <c r="S22" s="27"/>
      <c r="T22" s="23"/>
    </row>
    <row r="23" spans="1:20" x14ac:dyDescent="0.25">
      <c r="A23" s="70" t="s">
        <v>438</v>
      </c>
      <c r="B23" s="70" t="s">
        <v>434</v>
      </c>
      <c r="C23" s="69" t="s">
        <v>33</v>
      </c>
      <c r="D23" s="12" t="s">
        <v>39</v>
      </c>
      <c r="E23" s="5">
        <v>3500</v>
      </c>
      <c r="F23" s="5">
        <v>3500</v>
      </c>
      <c r="G23" s="5">
        <v>6884.5</v>
      </c>
      <c r="H23" s="5">
        <v>0</v>
      </c>
      <c r="I23" s="5">
        <v>6884.5</v>
      </c>
      <c r="J23" s="5">
        <v>6884.5</v>
      </c>
      <c r="K23" s="5">
        <v>0</v>
      </c>
      <c r="L23" s="5">
        <v>6884.5</v>
      </c>
      <c r="M23" s="6">
        <v>0</v>
      </c>
      <c r="O23" s="24">
        <v>314</v>
      </c>
      <c r="P23" s="24" t="s">
        <v>184</v>
      </c>
      <c r="Q23" s="25">
        <f>SUM(Q24)</f>
        <v>920674.09</v>
      </c>
      <c r="R23" s="25">
        <f>SUM(R24)</f>
        <v>1656007.4</v>
      </c>
      <c r="S23" s="27"/>
      <c r="T23" s="23"/>
    </row>
    <row r="24" spans="1:20" x14ac:dyDescent="0.25">
      <c r="A24" s="70" t="s">
        <v>438</v>
      </c>
      <c r="B24" s="70" t="s">
        <v>434</v>
      </c>
      <c r="C24" s="69" t="s">
        <v>33</v>
      </c>
      <c r="D24" s="12" t="s">
        <v>40</v>
      </c>
      <c r="E24" s="5">
        <v>30000</v>
      </c>
      <c r="F24" s="5">
        <v>30000</v>
      </c>
      <c r="G24" s="5">
        <v>22628.07</v>
      </c>
      <c r="H24" s="5">
        <v>1504.1</v>
      </c>
      <c r="I24" s="5">
        <v>21123.97</v>
      </c>
      <c r="J24" s="5">
        <v>22239.65</v>
      </c>
      <c r="K24" s="5">
        <v>1115.68</v>
      </c>
      <c r="L24" s="5">
        <v>21123.97</v>
      </c>
      <c r="M24" s="6">
        <v>0</v>
      </c>
      <c r="O24" s="24"/>
      <c r="P24" s="24" t="s">
        <v>185</v>
      </c>
      <c r="Q24" s="25">
        <v>920674.09</v>
      </c>
      <c r="R24" s="25">
        <v>1656007.4</v>
      </c>
      <c r="S24" s="27"/>
      <c r="T24" s="23"/>
    </row>
    <row r="25" spans="1:20" x14ac:dyDescent="0.25">
      <c r="A25" s="70" t="s">
        <v>438</v>
      </c>
      <c r="B25" s="70" t="s">
        <v>434</v>
      </c>
      <c r="C25" s="69" t="s">
        <v>33</v>
      </c>
      <c r="D25" s="12" t="s">
        <v>41</v>
      </c>
      <c r="E25" s="5">
        <v>2000000</v>
      </c>
      <c r="F25" s="5">
        <v>2000000</v>
      </c>
      <c r="G25" s="5">
        <v>2425872.25</v>
      </c>
      <c r="H25" s="5">
        <v>14397.4</v>
      </c>
      <c r="I25" s="5">
        <v>2411474.85</v>
      </c>
      <c r="J25" s="5">
        <v>835503.37</v>
      </c>
      <c r="K25" s="5">
        <v>0</v>
      </c>
      <c r="L25" s="5">
        <v>835503.37</v>
      </c>
      <c r="M25" s="6">
        <v>1575971.48</v>
      </c>
      <c r="O25" s="24">
        <v>319</v>
      </c>
      <c r="P25" s="24" t="s">
        <v>186</v>
      </c>
      <c r="Q25" s="25">
        <f>SUM(Q26:Q27)</f>
        <v>46926.93</v>
      </c>
      <c r="R25" s="25">
        <f>SUM(R26:R27)</f>
        <v>44819.34</v>
      </c>
      <c r="S25" s="27"/>
      <c r="T25" s="23"/>
    </row>
    <row r="26" spans="1:20" x14ac:dyDescent="0.25">
      <c r="A26" s="70" t="s">
        <v>438</v>
      </c>
      <c r="B26" s="70" t="s">
        <v>434</v>
      </c>
      <c r="C26" s="69" t="s">
        <v>33</v>
      </c>
      <c r="D26" s="12" t="s">
        <v>42</v>
      </c>
      <c r="E26" s="5">
        <v>20000</v>
      </c>
      <c r="F26" s="5">
        <v>20000</v>
      </c>
      <c r="G26" s="5">
        <v>0</v>
      </c>
      <c r="H26" s="5">
        <v>0</v>
      </c>
      <c r="I26" s="5">
        <v>0</v>
      </c>
      <c r="J26" s="5">
        <v>0</v>
      </c>
      <c r="K26" s="5">
        <v>0</v>
      </c>
      <c r="L26" s="5">
        <v>0</v>
      </c>
      <c r="M26" s="6">
        <v>0</v>
      </c>
      <c r="O26" s="24"/>
      <c r="P26" s="24" t="s">
        <v>187</v>
      </c>
      <c r="Q26" s="25">
        <v>49435.21</v>
      </c>
      <c r="R26" s="25">
        <v>44819.34</v>
      </c>
      <c r="S26" s="27"/>
      <c r="T26" s="23"/>
    </row>
    <row r="27" spans="1:20" x14ac:dyDescent="0.25">
      <c r="A27" s="70" t="s">
        <v>438</v>
      </c>
      <c r="B27" s="70" t="s">
        <v>434</v>
      </c>
      <c r="C27" s="69" t="s">
        <v>33</v>
      </c>
      <c r="D27" s="12" t="s">
        <v>43</v>
      </c>
      <c r="E27" s="5">
        <v>720000</v>
      </c>
      <c r="F27" s="5">
        <v>720000</v>
      </c>
      <c r="G27" s="5">
        <v>686732.96</v>
      </c>
      <c r="H27" s="5">
        <v>8425.9599999999991</v>
      </c>
      <c r="I27" s="5">
        <v>678307</v>
      </c>
      <c r="J27" s="5">
        <v>461232</v>
      </c>
      <c r="K27" s="5">
        <v>0</v>
      </c>
      <c r="L27" s="5">
        <v>461232</v>
      </c>
      <c r="M27" s="6">
        <v>217075</v>
      </c>
      <c r="O27" s="24"/>
      <c r="P27" s="24" t="s">
        <v>188</v>
      </c>
      <c r="Q27" s="25">
        <v>-2508.2800000000002</v>
      </c>
      <c r="R27" s="25">
        <v>0</v>
      </c>
      <c r="S27" s="27"/>
      <c r="T27" s="23"/>
    </row>
    <row r="28" spans="1:20" x14ac:dyDescent="0.25">
      <c r="A28" s="70" t="s">
        <v>438</v>
      </c>
      <c r="B28" s="70" t="s">
        <v>434</v>
      </c>
      <c r="C28" s="69" t="s">
        <v>33</v>
      </c>
      <c r="D28" s="12" t="s">
        <v>44</v>
      </c>
      <c r="E28" s="5">
        <v>0</v>
      </c>
      <c r="F28" s="5">
        <v>0</v>
      </c>
      <c r="G28" s="5">
        <v>130.58000000000001</v>
      </c>
      <c r="H28" s="5">
        <v>0</v>
      </c>
      <c r="I28" s="5">
        <v>130.58000000000001</v>
      </c>
      <c r="J28" s="5">
        <v>130.58000000000001</v>
      </c>
      <c r="K28" s="5">
        <v>0</v>
      </c>
      <c r="L28" s="5">
        <v>130.58000000000001</v>
      </c>
      <c r="M28" s="6">
        <v>0</v>
      </c>
      <c r="O28" s="20">
        <v>32</v>
      </c>
      <c r="P28" s="20" t="s">
        <v>189</v>
      </c>
      <c r="Q28" s="21">
        <f>Q29+Q31</f>
        <v>19076991.090000004</v>
      </c>
      <c r="R28" s="21">
        <f>R29+R31</f>
        <v>18317917.109999999</v>
      </c>
      <c r="S28" s="28">
        <f>Q28-R28</f>
        <v>759073.98000000417</v>
      </c>
      <c r="T28" s="23">
        <f>S28/R28</f>
        <v>4.1438880602075408E-2</v>
      </c>
    </row>
    <row r="29" spans="1:20" x14ac:dyDescent="0.25">
      <c r="A29" s="70" t="s">
        <v>438</v>
      </c>
      <c r="B29" s="70" t="s">
        <v>434</v>
      </c>
      <c r="C29" s="69" t="s">
        <v>33</v>
      </c>
      <c r="D29" s="12" t="s">
        <v>45</v>
      </c>
      <c r="E29" s="5">
        <v>51800</v>
      </c>
      <c r="F29" s="5">
        <v>51800</v>
      </c>
      <c r="G29" s="5">
        <v>12899.62</v>
      </c>
      <c r="H29" s="5">
        <v>691.48</v>
      </c>
      <c r="I29" s="5">
        <v>12208.14</v>
      </c>
      <c r="J29" s="5">
        <v>12208.14</v>
      </c>
      <c r="K29" s="5">
        <v>0</v>
      </c>
      <c r="L29" s="5">
        <v>12208.14</v>
      </c>
      <c r="M29" s="6">
        <v>0</v>
      </c>
      <c r="O29" s="24">
        <v>320</v>
      </c>
      <c r="P29" s="24" t="s">
        <v>190</v>
      </c>
      <c r="Q29" s="25">
        <f>Q30</f>
        <v>0</v>
      </c>
      <c r="R29" s="25">
        <f>R30</f>
        <v>0</v>
      </c>
      <c r="S29" s="28"/>
      <c r="T29" s="23"/>
    </row>
    <row r="30" spans="1:20" x14ac:dyDescent="0.25">
      <c r="A30" s="70" t="s">
        <v>438</v>
      </c>
      <c r="B30" s="70" t="s">
        <v>435</v>
      </c>
      <c r="C30" s="69" t="s">
        <v>46</v>
      </c>
      <c r="D30" s="12" t="s">
        <v>47</v>
      </c>
      <c r="E30" s="5">
        <v>175000</v>
      </c>
      <c r="F30" s="5">
        <v>175000</v>
      </c>
      <c r="G30" s="5">
        <v>166289.70000000001</v>
      </c>
      <c r="H30" s="5">
        <v>4915.18</v>
      </c>
      <c r="I30" s="5">
        <v>161374.51999999999</v>
      </c>
      <c r="J30" s="5">
        <v>161374.51999999999</v>
      </c>
      <c r="K30" s="5">
        <v>0</v>
      </c>
      <c r="L30" s="5">
        <v>161374.51999999999</v>
      </c>
      <c r="M30" s="6">
        <v>0</v>
      </c>
      <c r="O30" s="24"/>
      <c r="P30" s="24" t="s">
        <v>191</v>
      </c>
      <c r="Q30" s="25">
        <v>0</v>
      </c>
      <c r="R30" s="25">
        <v>0</v>
      </c>
      <c r="S30" s="28"/>
      <c r="T30" s="23"/>
    </row>
    <row r="31" spans="1:20" x14ac:dyDescent="0.25">
      <c r="A31" s="70" t="s">
        <v>438</v>
      </c>
      <c r="B31" s="70" t="s">
        <v>435</v>
      </c>
      <c r="C31" s="69" t="s">
        <v>48</v>
      </c>
      <c r="D31" s="12" t="s">
        <v>49</v>
      </c>
      <c r="E31" s="5">
        <v>49300</v>
      </c>
      <c r="F31" s="5">
        <v>49300</v>
      </c>
      <c r="G31" s="5">
        <v>21647.39</v>
      </c>
      <c r="H31" s="5">
        <v>266.61</v>
      </c>
      <c r="I31" s="5">
        <v>21380.78</v>
      </c>
      <c r="J31" s="5">
        <v>21380.78</v>
      </c>
      <c r="K31" s="5">
        <v>0</v>
      </c>
      <c r="L31" s="5">
        <v>21380.78</v>
      </c>
      <c r="M31" s="6">
        <v>0</v>
      </c>
      <c r="O31" s="24">
        <v>329</v>
      </c>
      <c r="P31" s="24" t="s">
        <v>189</v>
      </c>
      <c r="Q31" s="25">
        <f>SUM(Q32:Q44)</f>
        <v>19076991.090000004</v>
      </c>
      <c r="R31" s="25">
        <f>R32</f>
        <v>18317917.109999999</v>
      </c>
      <c r="S31" s="27"/>
      <c r="T31" s="23"/>
    </row>
    <row r="32" spans="1:20" x14ac:dyDescent="0.25">
      <c r="A32" s="70" t="s">
        <v>438</v>
      </c>
      <c r="B32" s="70" t="s">
        <v>435</v>
      </c>
      <c r="C32" s="69" t="s">
        <v>50</v>
      </c>
      <c r="D32" s="12" t="s">
        <v>50</v>
      </c>
      <c r="E32" s="5">
        <v>1000</v>
      </c>
      <c r="F32" s="5">
        <v>1000</v>
      </c>
      <c r="G32" s="5">
        <v>0</v>
      </c>
      <c r="H32" s="5">
        <v>0</v>
      </c>
      <c r="I32" s="5">
        <v>0</v>
      </c>
      <c r="J32" s="5">
        <v>0</v>
      </c>
      <c r="K32" s="5">
        <v>0</v>
      </c>
      <c r="L32" s="5">
        <v>0</v>
      </c>
      <c r="M32" s="6">
        <v>0</v>
      </c>
      <c r="O32" s="24"/>
      <c r="P32" s="24" t="s">
        <v>192</v>
      </c>
      <c r="Q32" s="25">
        <v>10000</v>
      </c>
      <c r="R32" s="25">
        <f>SUM(R33:R44)</f>
        <v>18317917.109999999</v>
      </c>
      <c r="S32" s="27"/>
      <c r="T32" s="23"/>
    </row>
    <row r="33" spans="1:20" x14ac:dyDescent="0.25">
      <c r="A33" s="70" t="s">
        <v>438</v>
      </c>
      <c r="B33" s="70" t="s">
        <v>435</v>
      </c>
      <c r="C33" s="69" t="s">
        <v>51</v>
      </c>
      <c r="D33" s="12" t="s">
        <v>51</v>
      </c>
      <c r="E33" s="5">
        <v>0</v>
      </c>
      <c r="F33" s="5">
        <v>0</v>
      </c>
      <c r="G33" s="5">
        <v>2228.4</v>
      </c>
      <c r="H33" s="5">
        <v>0</v>
      </c>
      <c r="I33" s="5">
        <v>2228.4</v>
      </c>
      <c r="J33" s="5">
        <v>2228.4</v>
      </c>
      <c r="K33" s="5">
        <v>0</v>
      </c>
      <c r="L33" s="5">
        <v>2228.4</v>
      </c>
      <c r="M33" s="6">
        <v>0</v>
      </c>
      <c r="O33" s="24"/>
      <c r="P33" s="24" t="s">
        <v>193</v>
      </c>
      <c r="Q33" s="25">
        <v>4452526.51</v>
      </c>
      <c r="R33" s="25">
        <v>3679988.9</v>
      </c>
      <c r="S33" s="27"/>
      <c r="T33" s="23"/>
    </row>
    <row r="34" spans="1:20" x14ac:dyDescent="0.25">
      <c r="A34" s="70" t="s">
        <v>438</v>
      </c>
      <c r="B34" s="70" t="s">
        <v>435</v>
      </c>
      <c r="C34" s="69" t="s">
        <v>52</v>
      </c>
      <c r="D34" s="12" t="s">
        <v>52</v>
      </c>
      <c r="E34" s="5">
        <v>62263</v>
      </c>
      <c r="F34" s="5">
        <v>62263</v>
      </c>
      <c r="G34" s="5">
        <v>104.49</v>
      </c>
      <c r="H34" s="5">
        <v>0</v>
      </c>
      <c r="I34" s="5">
        <v>104.49</v>
      </c>
      <c r="J34" s="5">
        <v>104.49</v>
      </c>
      <c r="K34" s="5">
        <v>0</v>
      </c>
      <c r="L34" s="5">
        <v>104.49</v>
      </c>
      <c r="M34" s="6">
        <v>0</v>
      </c>
      <c r="O34" s="24"/>
      <c r="P34" s="24" t="s">
        <v>194</v>
      </c>
      <c r="Q34" s="25">
        <v>10720492.890000001</v>
      </c>
      <c r="R34" s="25">
        <v>10633986.609999999</v>
      </c>
      <c r="S34" s="27"/>
      <c r="T34" s="23"/>
    </row>
    <row r="35" spans="1:20" x14ac:dyDescent="0.25">
      <c r="A35" s="70" t="s">
        <v>438</v>
      </c>
      <c r="B35" s="70" t="s">
        <v>435</v>
      </c>
      <c r="C35" s="69" t="s">
        <v>53</v>
      </c>
      <c r="D35" s="12" t="s">
        <v>53</v>
      </c>
      <c r="E35" s="5">
        <v>0</v>
      </c>
      <c r="F35" s="5">
        <v>0</v>
      </c>
      <c r="G35" s="5">
        <v>369087.23</v>
      </c>
      <c r="H35" s="5">
        <v>198153.08</v>
      </c>
      <c r="I35" s="5">
        <v>170934.15</v>
      </c>
      <c r="J35" s="5">
        <v>170934.15</v>
      </c>
      <c r="K35" s="5">
        <v>0</v>
      </c>
      <c r="L35" s="5">
        <v>170934.15</v>
      </c>
      <c r="M35" s="6">
        <v>0</v>
      </c>
      <c r="O35" s="24"/>
      <c r="P35" s="24" t="s">
        <v>195</v>
      </c>
      <c r="Q35" s="25">
        <v>0</v>
      </c>
      <c r="R35" s="25">
        <v>14774.42</v>
      </c>
      <c r="S35" s="27"/>
      <c r="T35" s="23"/>
    </row>
    <row r="36" spans="1:20" x14ac:dyDescent="0.25">
      <c r="A36" s="70" t="s">
        <v>438</v>
      </c>
      <c r="B36" s="70" t="s">
        <v>436</v>
      </c>
      <c r="C36" s="69" t="s">
        <v>54</v>
      </c>
      <c r="D36" s="12" t="s">
        <v>54</v>
      </c>
      <c r="E36" s="5">
        <v>300000</v>
      </c>
      <c r="F36" s="5">
        <v>300000</v>
      </c>
      <c r="G36" s="5">
        <v>686684.04</v>
      </c>
      <c r="H36" s="5">
        <v>0</v>
      </c>
      <c r="I36" s="5">
        <v>686684.04</v>
      </c>
      <c r="J36" s="5">
        <v>686684.04</v>
      </c>
      <c r="K36" s="5">
        <v>0</v>
      </c>
      <c r="L36" s="5">
        <v>686684.04</v>
      </c>
      <c r="M36" s="6">
        <v>0</v>
      </c>
      <c r="O36" s="24"/>
      <c r="P36" s="24" t="s">
        <v>196</v>
      </c>
      <c r="Q36" s="25">
        <v>60551.43</v>
      </c>
      <c r="R36" s="25">
        <v>67626.61</v>
      </c>
      <c r="S36" s="27"/>
      <c r="T36" s="23"/>
    </row>
    <row r="37" spans="1:20" x14ac:dyDescent="0.25">
      <c r="A37" s="70" t="s">
        <v>438</v>
      </c>
      <c r="B37" s="70" t="s">
        <v>437</v>
      </c>
      <c r="C37" s="69" t="s">
        <v>55</v>
      </c>
      <c r="D37" s="12" t="s">
        <v>56</v>
      </c>
      <c r="E37" s="5">
        <v>127699.88</v>
      </c>
      <c r="F37" s="5">
        <v>127699.88</v>
      </c>
      <c r="G37" s="5">
        <v>101128.05</v>
      </c>
      <c r="H37" s="5">
        <v>0</v>
      </c>
      <c r="I37" s="5">
        <v>101128.05</v>
      </c>
      <c r="J37" s="5">
        <v>101128.05</v>
      </c>
      <c r="K37" s="5">
        <v>0</v>
      </c>
      <c r="L37" s="5">
        <v>101128.05</v>
      </c>
      <c r="M37" s="6">
        <v>0</v>
      </c>
      <c r="O37" s="24"/>
      <c r="P37" s="24" t="s">
        <v>197</v>
      </c>
      <c r="Q37" s="25">
        <v>3010</v>
      </c>
      <c r="R37" s="25">
        <v>3068</v>
      </c>
      <c r="S37" s="27"/>
      <c r="T37" s="23"/>
    </row>
    <row r="38" spans="1:20" x14ac:dyDescent="0.25">
      <c r="A38" s="70" t="s">
        <v>438</v>
      </c>
      <c r="B38" s="70" t="s">
        <v>437</v>
      </c>
      <c r="C38" s="69" t="s">
        <v>55</v>
      </c>
      <c r="D38" s="12" t="s">
        <v>57</v>
      </c>
      <c r="E38" s="5">
        <v>4000000</v>
      </c>
      <c r="F38" s="5">
        <v>11323375.619999999</v>
      </c>
      <c r="G38" s="5">
        <v>11348877.27</v>
      </c>
      <c r="H38" s="5">
        <v>0</v>
      </c>
      <c r="I38" s="5">
        <v>11348877.27</v>
      </c>
      <c r="J38" s="5">
        <v>11348877.27</v>
      </c>
      <c r="K38" s="5">
        <v>0</v>
      </c>
      <c r="L38" s="5">
        <v>11348877.27</v>
      </c>
      <c r="M38" s="6">
        <v>0</v>
      </c>
      <c r="O38" s="24"/>
      <c r="P38" s="24" t="s">
        <v>198</v>
      </c>
      <c r="Q38" s="25">
        <v>665379.5</v>
      </c>
      <c r="R38" s="25">
        <v>648859.04</v>
      </c>
      <c r="S38" s="27"/>
      <c r="T38" s="23"/>
    </row>
    <row r="39" spans="1:20" x14ac:dyDescent="0.25">
      <c r="A39" s="70" t="s">
        <v>438</v>
      </c>
      <c r="B39" s="70" t="s">
        <v>437</v>
      </c>
      <c r="C39" s="69" t="s">
        <v>55</v>
      </c>
      <c r="D39" s="12" t="s">
        <v>58</v>
      </c>
      <c r="E39" s="5">
        <v>0</v>
      </c>
      <c r="F39" s="5">
        <v>0</v>
      </c>
      <c r="G39" s="5">
        <v>9542.0300000000007</v>
      </c>
      <c r="H39" s="5">
        <v>0</v>
      </c>
      <c r="I39" s="5">
        <v>9542.0300000000007</v>
      </c>
      <c r="J39" s="5">
        <v>9542.0300000000007</v>
      </c>
      <c r="K39" s="5">
        <v>0</v>
      </c>
      <c r="L39" s="5">
        <v>9542.0300000000007</v>
      </c>
      <c r="M39" s="6">
        <v>0</v>
      </c>
      <c r="O39" s="24"/>
      <c r="P39" s="24" t="s">
        <v>199</v>
      </c>
      <c r="Q39" s="25">
        <v>627</v>
      </c>
      <c r="R39" s="25">
        <v>0</v>
      </c>
      <c r="S39" s="27"/>
      <c r="T39" s="23"/>
    </row>
    <row r="40" spans="1:20" x14ac:dyDescent="0.25">
      <c r="A40" s="70" t="s">
        <v>438</v>
      </c>
      <c r="B40" s="70" t="s">
        <v>437</v>
      </c>
      <c r="C40" s="69" t="s">
        <v>59</v>
      </c>
      <c r="D40" s="12" t="s">
        <v>60</v>
      </c>
      <c r="E40" s="5">
        <v>0</v>
      </c>
      <c r="F40" s="5">
        <v>0</v>
      </c>
      <c r="G40" s="5">
        <v>876</v>
      </c>
      <c r="H40" s="5">
        <v>276</v>
      </c>
      <c r="I40" s="5">
        <v>600</v>
      </c>
      <c r="J40" s="5">
        <v>876</v>
      </c>
      <c r="K40" s="5">
        <v>276</v>
      </c>
      <c r="L40" s="5">
        <v>600</v>
      </c>
      <c r="M40" s="6">
        <v>0</v>
      </c>
      <c r="O40" s="24"/>
      <c r="P40" s="24" t="s">
        <v>200</v>
      </c>
      <c r="Q40" s="25">
        <v>22665.27</v>
      </c>
      <c r="R40" s="25">
        <v>34014.68</v>
      </c>
      <c r="S40" s="27"/>
      <c r="T40" s="23"/>
    </row>
    <row r="41" spans="1:20" x14ac:dyDescent="0.25">
      <c r="A41" s="70" t="s">
        <v>438</v>
      </c>
      <c r="B41" s="70" t="s">
        <v>437</v>
      </c>
      <c r="C41" s="69" t="s">
        <v>59</v>
      </c>
      <c r="D41" s="12" t="s">
        <v>61</v>
      </c>
      <c r="E41" s="5">
        <v>250000</v>
      </c>
      <c r="F41" s="5">
        <v>250000</v>
      </c>
      <c r="G41" s="5">
        <v>103003.74</v>
      </c>
      <c r="H41" s="5">
        <v>0</v>
      </c>
      <c r="I41" s="5">
        <v>103003.74</v>
      </c>
      <c r="J41" s="5">
        <v>103003.74</v>
      </c>
      <c r="K41" s="5">
        <v>0</v>
      </c>
      <c r="L41" s="5">
        <v>103003.74</v>
      </c>
      <c r="M41" s="6">
        <v>0</v>
      </c>
      <c r="O41" s="24"/>
      <c r="P41" s="24" t="s">
        <v>201</v>
      </c>
      <c r="Q41" s="25">
        <v>2084521.09</v>
      </c>
      <c r="R41" s="25">
        <v>2397746.11</v>
      </c>
      <c r="S41" s="27"/>
      <c r="T41" s="23"/>
    </row>
    <row r="42" spans="1:20" x14ac:dyDescent="0.25">
      <c r="A42" s="70" t="s">
        <v>406</v>
      </c>
      <c r="B42" s="70" t="s">
        <v>407</v>
      </c>
      <c r="C42" s="69" t="s">
        <v>62</v>
      </c>
      <c r="D42" s="12" t="s">
        <v>63</v>
      </c>
      <c r="E42" s="5">
        <v>0</v>
      </c>
      <c r="F42" s="5">
        <v>76600</v>
      </c>
      <c r="G42" s="5">
        <v>76600</v>
      </c>
      <c r="H42" s="5">
        <v>0</v>
      </c>
      <c r="I42" s="5">
        <v>76600</v>
      </c>
      <c r="J42" s="5">
        <v>76600</v>
      </c>
      <c r="K42" s="5">
        <v>0</v>
      </c>
      <c r="L42" s="5">
        <v>76600</v>
      </c>
      <c r="M42" s="6">
        <v>0</v>
      </c>
      <c r="O42" s="24"/>
      <c r="P42" s="24" t="s">
        <v>202</v>
      </c>
      <c r="Q42" s="25">
        <v>58539.94</v>
      </c>
      <c r="R42" s="25">
        <v>262479.26</v>
      </c>
      <c r="S42" s="27"/>
      <c r="T42" s="23"/>
    </row>
    <row r="43" spans="1:20" x14ac:dyDescent="0.25">
      <c r="A43" s="70" t="s">
        <v>406</v>
      </c>
      <c r="B43" s="70" t="s">
        <v>407</v>
      </c>
      <c r="C43" s="69" t="s">
        <v>62</v>
      </c>
      <c r="D43" s="12" t="s">
        <v>64</v>
      </c>
      <c r="E43" s="5">
        <v>264750</v>
      </c>
      <c r="F43" s="5">
        <v>273218</v>
      </c>
      <c r="G43" s="5">
        <v>92218</v>
      </c>
      <c r="H43" s="5">
        <v>1197</v>
      </c>
      <c r="I43" s="5">
        <v>91021</v>
      </c>
      <c r="J43" s="5">
        <v>84447</v>
      </c>
      <c r="K43" s="5">
        <v>0</v>
      </c>
      <c r="L43" s="5">
        <v>84447</v>
      </c>
      <c r="M43" s="6">
        <v>6574</v>
      </c>
      <c r="O43" s="24"/>
      <c r="P43" s="24" t="s">
        <v>203</v>
      </c>
      <c r="Q43" s="25">
        <v>698294</v>
      </c>
      <c r="R43" s="25">
        <v>556083.19999999995</v>
      </c>
      <c r="S43" s="27"/>
      <c r="T43" s="23"/>
    </row>
    <row r="44" spans="1:20" x14ac:dyDescent="0.25">
      <c r="A44" s="70" t="s">
        <v>406</v>
      </c>
      <c r="B44" s="70" t="s">
        <v>407</v>
      </c>
      <c r="C44" s="69" t="s">
        <v>65</v>
      </c>
      <c r="D44" s="12" t="s">
        <v>66</v>
      </c>
      <c r="E44" s="5">
        <v>11500</v>
      </c>
      <c r="F44" s="5">
        <v>11500</v>
      </c>
      <c r="G44" s="5">
        <v>0</v>
      </c>
      <c r="H44" s="5">
        <v>0</v>
      </c>
      <c r="I44" s="5">
        <v>0</v>
      </c>
      <c r="J44" s="5">
        <v>0</v>
      </c>
      <c r="K44" s="5">
        <v>0</v>
      </c>
      <c r="L44" s="5">
        <v>0</v>
      </c>
      <c r="M44" s="6">
        <v>0</v>
      </c>
      <c r="O44" s="24"/>
      <c r="P44" s="24" t="s">
        <v>204</v>
      </c>
      <c r="Q44" s="25">
        <v>300383.46000000002</v>
      </c>
      <c r="R44" s="25">
        <v>19290.28</v>
      </c>
      <c r="S44" s="27"/>
      <c r="T44" s="23"/>
    </row>
    <row r="45" spans="1:20" x14ac:dyDescent="0.25">
      <c r="A45" s="70" t="s">
        <v>406</v>
      </c>
      <c r="B45" s="70" t="s">
        <v>408</v>
      </c>
      <c r="C45" s="69" t="s">
        <v>67</v>
      </c>
      <c r="D45" s="12" t="s">
        <v>68</v>
      </c>
      <c r="E45" s="5">
        <v>0</v>
      </c>
      <c r="F45" s="5">
        <v>0</v>
      </c>
      <c r="G45" s="5">
        <v>90753.600000000006</v>
      </c>
      <c r="H45" s="5">
        <v>623.9</v>
      </c>
      <c r="I45" s="5">
        <v>90129.7</v>
      </c>
      <c r="J45" s="5">
        <v>90753.600000000006</v>
      </c>
      <c r="K45" s="5">
        <v>623.9</v>
      </c>
      <c r="L45" s="5">
        <v>90129.7</v>
      </c>
      <c r="M45" s="6">
        <v>0</v>
      </c>
      <c r="O45" s="20">
        <v>33</v>
      </c>
      <c r="P45" s="20" t="s">
        <v>205</v>
      </c>
      <c r="Q45" s="21">
        <f>Q46+Q47+Q48+Q49+Q50+Q51</f>
        <v>231954.38999999998</v>
      </c>
      <c r="R45" s="21">
        <f>R46+R47+R49+R50+R51</f>
        <v>186918.30000000002</v>
      </c>
      <c r="S45" s="28">
        <f>Q45-R45</f>
        <v>45036.089999999967</v>
      </c>
      <c r="T45" s="23">
        <f>S45/R45</f>
        <v>0.24093997216965896</v>
      </c>
    </row>
    <row r="46" spans="1:20" x14ac:dyDescent="0.25">
      <c r="A46" s="70" t="s">
        <v>406</v>
      </c>
      <c r="B46" s="70" t="s">
        <v>408</v>
      </c>
      <c r="C46" s="69" t="s">
        <v>67</v>
      </c>
      <c r="D46" s="12" t="s">
        <v>69</v>
      </c>
      <c r="E46" s="5">
        <v>2420783</v>
      </c>
      <c r="F46" s="5">
        <v>2420783</v>
      </c>
      <c r="G46" s="5">
        <v>1995210</v>
      </c>
      <c r="H46" s="5">
        <v>136284</v>
      </c>
      <c r="I46" s="5">
        <v>1858926</v>
      </c>
      <c r="J46" s="5">
        <v>1993360</v>
      </c>
      <c r="K46" s="5">
        <v>136284</v>
      </c>
      <c r="L46" s="5">
        <v>1857076</v>
      </c>
      <c r="M46" s="6">
        <v>1850</v>
      </c>
      <c r="O46" s="24">
        <v>330</v>
      </c>
      <c r="P46" s="24" t="s">
        <v>206</v>
      </c>
      <c r="Q46" s="25">
        <v>156104.60999999999</v>
      </c>
      <c r="R46" s="25">
        <v>158841.17000000001</v>
      </c>
      <c r="S46" s="28"/>
      <c r="T46" s="23"/>
    </row>
    <row r="47" spans="1:20" x14ac:dyDescent="0.25">
      <c r="A47" s="70" t="s">
        <v>406</v>
      </c>
      <c r="B47" s="70" t="s">
        <v>408</v>
      </c>
      <c r="C47" s="69" t="s">
        <v>67</v>
      </c>
      <c r="D47" s="12" t="s">
        <v>70</v>
      </c>
      <c r="E47" s="5">
        <v>0</v>
      </c>
      <c r="F47" s="5">
        <v>0</v>
      </c>
      <c r="G47" s="5">
        <v>24000</v>
      </c>
      <c r="H47" s="5">
        <v>0</v>
      </c>
      <c r="I47" s="5">
        <v>24000</v>
      </c>
      <c r="J47" s="5">
        <v>24000</v>
      </c>
      <c r="K47" s="5">
        <v>0</v>
      </c>
      <c r="L47" s="5">
        <v>24000</v>
      </c>
      <c r="M47" s="6">
        <v>0</v>
      </c>
      <c r="O47" s="24">
        <v>332</v>
      </c>
      <c r="P47" s="24" t="s">
        <v>207</v>
      </c>
      <c r="Q47" s="25">
        <v>18125.939999999999</v>
      </c>
      <c r="R47" s="25">
        <v>27341.65</v>
      </c>
      <c r="S47" s="28"/>
      <c r="T47" s="23"/>
    </row>
    <row r="48" spans="1:20" x14ac:dyDescent="0.25">
      <c r="A48" s="70" t="s">
        <v>406</v>
      </c>
      <c r="B48" s="70" t="s">
        <v>409</v>
      </c>
      <c r="C48" s="69" t="s">
        <v>71</v>
      </c>
      <c r="D48" s="12" t="s">
        <v>72</v>
      </c>
      <c r="E48" s="5">
        <v>0</v>
      </c>
      <c r="F48" s="5">
        <v>0</v>
      </c>
      <c r="G48" s="5">
        <v>65909.179999999993</v>
      </c>
      <c r="H48" s="5">
        <v>0</v>
      </c>
      <c r="I48" s="5">
        <v>65909.179999999993</v>
      </c>
      <c r="J48" s="5">
        <v>65909.179999999993</v>
      </c>
      <c r="K48" s="5">
        <v>0</v>
      </c>
      <c r="L48" s="5">
        <v>65909.179999999993</v>
      </c>
      <c r="M48" s="6">
        <v>0</v>
      </c>
      <c r="O48" s="24">
        <v>334</v>
      </c>
      <c r="P48" s="24" t="s">
        <v>208</v>
      </c>
      <c r="Q48" s="25">
        <v>100</v>
      </c>
      <c r="R48" s="25">
        <v>0</v>
      </c>
      <c r="S48" s="28"/>
      <c r="T48" s="23"/>
    </row>
    <row r="49" spans="1:20" x14ac:dyDescent="0.25">
      <c r="A49" s="70" t="s">
        <v>406</v>
      </c>
      <c r="B49" s="70" t="s">
        <v>409</v>
      </c>
      <c r="C49" s="69" t="s">
        <v>71</v>
      </c>
      <c r="D49" s="12" t="s">
        <v>73</v>
      </c>
      <c r="E49" s="5">
        <v>450000</v>
      </c>
      <c r="F49" s="5">
        <v>450000</v>
      </c>
      <c r="G49" s="5">
        <v>170690.94</v>
      </c>
      <c r="H49" s="5">
        <v>0</v>
      </c>
      <c r="I49" s="5">
        <v>170690.94</v>
      </c>
      <c r="J49" s="5">
        <v>170690.94</v>
      </c>
      <c r="K49" s="5">
        <v>0</v>
      </c>
      <c r="L49" s="5">
        <v>170690.94</v>
      </c>
      <c r="M49" s="6">
        <v>0</v>
      </c>
      <c r="O49" s="24">
        <v>335</v>
      </c>
      <c r="P49" s="24" t="s">
        <v>209</v>
      </c>
      <c r="Q49" s="25">
        <v>0</v>
      </c>
      <c r="R49" s="25">
        <v>275.2</v>
      </c>
      <c r="S49" s="28"/>
      <c r="T49" s="23"/>
    </row>
    <row r="50" spans="1:20" x14ac:dyDescent="0.25">
      <c r="A50" s="70" t="s">
        <v>406</v>
      </c>
      <c r="B50" s="70" t="s">
        <v>410</v>
      </c>
      <c r="C50" s="69" t="s">
        <v>74</v>
      </c>
      <c r="D50" s="12" t="s">
        <v>75</v>
      </c>
      <c r="E50" s="5">
        <v>0</v>
      </c>
      <c r="F50" s="5">
        <v>0</v>
      </c>
      <c r="G50" s="5">
        <v>140000</v>
      </c>
      <c r="H50" s="5">
        <v>2538.52</v>
      </c>
      <c r="I50" s="5">
        <v>137461.48000000001</v>
      </c>
      <c r="J50" s="5">
        <v>140000</v>
      </c>
      <c r="K50" s="5">
        <v>2538.52</v>
      </c>
      <c r="L50" s="5">
        <v>137461.48000000001</v>
      </c>
      <c r="M50" s="6">
        <v>0</v>
      </c>
      <c r="O50" s="24">
        <v>336</v>
      </c>
      <c r="P50" s="24" t="s">
        <v>210</v>
      </c>
      <c r="Q50" s="25">
        <v>197.88</v>
      </c>
      <c r="R50" s="25">
        <v>402.43</v>
      </c>
      <c r="S50" s="28"/>
      <c r="T50" s="23"/>
    </row>
    <row r="51" spans="1:20" x14ac:dyDescent="0.25">
      <c r="A51" s="70" t="s">
        <v>406</v>
      </c>
      <c r="B51" s="70" t="s">
        <v>411</v>
      </c>
      <c r="C51" s="69" t="s">
        <v>76</v>
      </c>
      <c r="D51" s="12" t="s">
        <v>77</v>
      </c>
      <c r="E51" s="5">
        <v>170738903</v>
      </c>
      <c r="F51" s="5">
        <v>170738903</v>
      </c>
      <c r="G51" s="5">
        <v>176665556.19</v>
      </c>
      <c r="H51" s="5">
        <v>0</v>
      </c>
      <c r="I51" s="5">
        <v>176665556.19</v>
      </c>
      <c r="J51" s="5">
        <v>176665556.19</v>
      </c>
      <c r="K51" s="5">
        <v>0</v>
      </c>
      <c r="L51" s="5">
        <v>176665556.19</v>
      </c>
      <c r="M51" s="6">
        <v>0</v>
      </c>
      <c r="O51" s="24">
        <v>339</v>
      </c>
      <c r="P51" s="24" t="s">
        <v>211</v>
      </c>
      <c r="Q51" s="25">
        <v>57425.96</v>
      </c>
      <c r="R51" s="25">
        <v>57.85</v>
      </c>
      <c r="S51" s="28"/>
      <c r="T51" s="23"/>
    </row>
    <row r="52" spans="1:20" x14ac:dyDescent="0.25">
      <c r="A52" s="70" t="s">
        <v>406</v>
      </c>
      <c r="B52" s="70" t="s">
        <v>411</v>
      </c>
      <c r="C52" s="69" t="s">
        <v>76</v>
      </c>
      <c r="D52" s="12" t="s">
        <v>78</v>
      </c>
      <c r="E52" s="5">
        <v>8000000</v>
      </c>
      <c r="F52" s="5">
        <v>8000000</v>
      </c>
      <c r="G52" s="5">
        <v>6776289.2400000002</v>
      </c>
      <c r="H52" s="5">
        <v>0</v>
      </c>
      <c r="I52" s="5">
        <v>6776289.2400000002</v>
      </c>
      <c r="J52" s="5">
        <v>2927381</v>
      </c>
      <c r="K52" s="5">
        <v>0</v>
      </c>
      <c r="L52" s="5">
        <v>2927381</v>
      </c>
      <c r="M52" s="6">
        <v>3848908.24</v>
      </c>
      <c r="O52" s="20">
        <v>38</v>
      </c>
      <c r="P52" s="20" t="s">
        <v>212</v>
      </c>
      <c r="Q52" s="21">
        <f>Q53</f>
        <v>372871.45</v>
      </c>
      <c r="R52" s="21">
        <f>R53</f>
        <v>294035.61</v>
      </c>
      <c r="S52" s="28">
        <f>Q52-R52</f>
        <v>78835.840000000026</v>
      </c>
      <c r="T52" s="23">
        <f>S52/R52</f>
        <v>0.2681166407021246</v>
      </c>
    </row>
    <row r="53" spans="1:20" x14ac:dyDescent="0.25">
      <c r="A53" s="70" t="s">
        <v>406</v>
      </c>
      <c r="B53" s="70" t="s">
        <v>411</v>
      </c>
      <c r="C53" s="69" t="s">
        <v>76</v>
      </c>
      <c r="D53" s="12" t="s">
        <v>79</v>
      </c>
      <c r="E53" s="5">
        <v>16900000</v>
      </c>
      <c r="F53" s="5">
        <v>16900000</v>
      </c>
      <c r="G53" s="5">
        <v>0</v>
      </c>
      <c r="H53" s="5">
        <v>0</v>
      </c>
      <c r="I53" s="5">
        <v>0</v>
      </c>
      <c r="J53" s="5">
        <v>0</v>
      </c>
      <c r="K53" s="5">
        <v>0</v>
      </c>
      <c r="L53" s="5">
        <v>0</v>
      </c>
      <c r="M53" s="6">
        <v>0</v>
      </c>
      <c r="O53" s="24">
        <v>380</v>
      </c>
      <c r="P53" s="24" t="s">
        <v>213</v>
      </c>
      <c r="Q53" s="25">
        <v>372871.45</v>
      </c>
      <c r="R53" s="25">
        <v>294035.61</v>
      </c>
      <c r="S53" s="28"/>
      <c r="T53" s="23"/>
    </row>
    <row r="54" spans="1:20" x14ac:dyDescent="0.25">
      <c r="A54" s="70" t="s">
        <v>406</v>
      </c>
      <c r="B54" s="70" t="s">
        <v>411</v>
      </c>
      <c r="C54" s="69" t="s">
        <v>80</v>
      </c>
      <c r="D54" s="12" t="s">
        <v>81</v>
      </c>
      <c r="E54" s="5">
        <v>168867</v>
      </c>
      <c r="F54" s="5">
        <v>168867</v>
      </c>
      <c r="G54" s="5">
        <v>168867</v>
      </c>
      <c r="H54" s="5">
        <v>0</v>
      </c>
      <c r="I54" s="5">
        <v>168867</v>
      </c>
      <c r="J54" s="5">
        <v>168867</v>
      </c>
      <c r="K54" s="5">
        <v>0</v>
      </c>
      <c r="L54" s="5">
        <v>168867</v>
      </c>
      <c r="M54" s="6">
        <v>0</v>
      </c>
      <c r="O54" s="20">
        <v>39</v>
      </c>
      <c r="P54" s="20" t="s">
        <v>214</v>
      </c>
      <c r="Q54" s="21">
        <f>Q55+Q59</f>
        <v>6905714.6699999999</v>
      </c>
      <c r="R54" s="21">
        <f>R55+R59</f>
        <v>3288360.11</v>
      </c>
      <c r="S54" s="28">
        <f>Q54-R54</f>
        <v>3617354.56</v>
      </c>
      <c r="T54" s="23">
        <f>S54/R54</f>
        <v>1.1000481817668077</v>
      </c>
    </row>
    <row r="55" spans="1:20" x14ac:dyDescent="0.25">
      <c r="A55" s="70" t="s">
        <v>406</v>
      </c>
      <c r="B55" s="70" t="s">
        <v>411</v>
      </c>
      <c r="C55" s="69" t="s">
        <v>80</v>
      </c>
      <c r="D55" s="12" t="s">
        <v>82</v>
      </c>
      <c r="E55" s="5">
        <v>449000</v>
      </c>
      <c r="F55" s="5">
        <v>449000</v>
      </c>
      <c r="G55" s="5">
        <v>239771.13</v>
      </c>
      <c r="H55" s="5">
        <v>0</v>
      </c>
      <c r="I55" s="5">
        <v>239771.13</v>
      </c>
      <c r="J55" s="5">
        <v>239771.13</v>
      </c>
      <c r="K55" s="5">
        <v>0</v>
      </c>
      <c r="L55" s="5">
        <v>239771.13</v>
      </c>
      <c r="M55" s="6">
        <v>0</v>
      </c>
      <c r="O55" s="24">
        <v>391</v>
      </c>
      <c r="P55" s="24" t="s">
        <v>215</v>
      </c>
      <c r="Q55" s="25">
        <f>SUM(Q56:Q58)</f>
        <v>75147.01999999999</v>
      </c>
      <c r="R55" s="25">
        <f>SUM(R56:R58)</f>
        <v>2988516.13</v>
      </c>
      <c r="S55" s="27"/>
      <c r="T55" s="23"/>
    </row>
    <row r="56" spans="1:20" x14ac:dyDescent="0.25">
      <c r="A56" s="70" t="s">
        <v>406</v>
      </c>
      <c r="B56" s="70" t="s">
        <v>412</v>
      </c>
      <c r="C56" s="69" t="s">
        <v>83</v>
      </c>
      <c r="D56" s="12" t="s">
        <v>84</v>
      </c>
      <c r="E56" s="5">
        <v>393100</v>
      </c>
      <c r="F56" s="5">
        <v>393100</v>
      </c>
      <c r="G56" s="5">
        <v>423302.15</v>
      </c>
      <c r="H56" s="5">
        <v>20000</v>
      </c>
      <c r="I56" s="5">
        <v>403302.15</v>
      </c>
      <c r="J56" s="5">
        <v>423302.15</v>
      </c>
      <c r="K56" s="5">
        <v>20000</v>
      </c>
      <c r="L56" s="5">
        <v>403302.15</v>
      </c>
      <c r="M56" s="6">
        <v>0</v>
      </c>
      <c r="O56" s="24"/>
      <c r="P56" s="24" t="s">
        <v>216</v>
      </c>
      <c r="Q56" s="25">
        <v>53296.38</v>
      </c>
      <c r="R56" s="25">
        <v>145518.15</v>
      </c>
      <c r="S56" s="27"/>
      <c r="T56" s="23"/>
    </row>
    <row r="57" spans="1:20" x14ac:dyDescent="0.25">
      <c r="A57" s="70" t="s">
        <v>406</v>
      </c>
      <c r="B57" s="70" t="s">
        <v>412</v>
      </c>
      <c r="C57" s="69" t="s">
        <v>83</v>
      </c>
      <c r="D57" s="12" t="s">
        <v>85</v>
      </c>
      <c r="E57" s="5">
        <v>3261563.38</v>
      </c>
      <c r="F57" s="5">
        <v>3261563.38</v>
      </c>
      <c r="G57" s="5">
        <v>3044001.15</v>
      </c>
      <c r="H57" s="5">
        <v>17015.63</v>
      </c>
      <c r="I57" s="5">
        <v>3026985.52</v>
      </c>
      <c r="J57" s="5">
        <v>3044001.15</v>
      </c>
      <c r="K57" s="5">
        <v>17015.63</v>
      </c>
      <c r="L57" s="5">
        <v>3026985.52</v>
      </c>
      <c r="M57" s="6">
        <v>0</v>
      </c>
      <c r="O57" s="24"/>
      <c r="P57" s="24" t="s">
        <v>217</v>
      </c>
      <c r="Q57" s="25">
        <v>21850.639999999999</v>
      </c>
      <c r="R57" s="25">
        <v>1634912.7</v>
      </c>
      <c r="S57" s="27"/>
      <c r="T57" s="23"/>
    </row>
    <row r="58" spans="1:20" x14ac:dyDescent="0.25">
      <c r="A58" s="70" t="s">
        <v>406</v>
      </c>
      <c r="B58" s="70" t="s">
        <v>404</v>
      </c>
      <c r="C58" s="69" t="s">
        <v>86</v>
      </c>
      <c r="D58" s="12" t="s">
        <v>87</v>
      </c>
      <c r="E58" s="5">
        <v>40000</v>
      </c>
      <c r="F58" s="5">
        <v>40000</v>
      </c>
      <c r="G58" s="5">
        <v>10002.65</v>
      </c>
      <c r="H58" s="5">
        <v>0</v>
      </c>
      <c r="I58" s="5">
        <v>10002.65</v>
      </c>
      <c r="J58" s="5">
        <v>10002.65</v>
      </c>
      <c r="K58" s="5">
        <v>0</v>
      </c>
      <c r="L58" s="5">
        <v>10002.65</v>
      </c>
      <c r="M58" s="6">
        <v>0</v>
      </c>
      <c r="O58" s="24"/>
      <c r="P58" s="24" t="s">
        <v>218</v>
      </c>
      <c r="Q58" s="25">
        <v>0</v>
      </c>
      <c r="R58" s="25">
        <v>1208085.28</v>
      </c>
      <c r="S58" s="27"/>
      <c r="T58" s="23"/>
    </row>
    <row r="59" spans="1:20" x14ac:dyDescent="0.25">
      <c r="A59" s="70" t="s">
        <v>406</v>
      </c>
      <c r="B59" s="70" t="s">
        <v>404</v>
      </c>
      <c r="C59" s="69" t="s">
        <v>86</v>
      </c>
      <c r="D59" s="12" t="s">
        <v>88</v>
      </c>
      <c r="E59" s="5">
        <v>40000</v>
      </c>
      <c r="F59" s="5">
        <v>40000</v>
      </c>
      <c r="G59" s="5">
        <v>25247.16</v>
      </c>
      <c r="H59" s="5">
        <v>0</v>
      </c>
      <c r="I59" s="5">
        <v>25247.16</v>
      </c>
      <c r="J59" s="5">
        <v>25247.16</v>
      </c>
      <c r="K59" s="5">
        <v>0</v>
      </c>
      <c r="L59" s="5">
        <v>25247.16</v>
      </c>
      <c r="M59" s="6">
        <v>0</v>
      </c>
      <c r="O59" s="24">
        <v>399</v>
      </c>
      <c r="P59" s="24" t="s">
        <v>219</v>
      </c>
      <c r="Q59" s="25">
        <f>Q60</f>
        <v>6830567.6500000004</v>
      </c>
      <c r="R59" s="25">
        <f>R60</f>
        <v>299843.98</v>
      </c>
      <c r="S59" s="27"/>
      <c r="T59" s="23"/>
    </row>
    <row r="60" spans="1:20" x14ac:dyDescent="0.25">
      <c r="A60" s="70" t="s">
        <v>406</v>
      </c>
      <c r="B60" s="70" t="s">
        <v>404</v>
      </c>
      <c r="C60" s="69" t="s">
        <v>89</v>
      </c>
      <c r="D60" s="12" t="s">
        <v>90</v>
      </c>
      <c r="E60" s="5">
        <v>343000</v>
      </c>
      <c r="F60" s="5">
        <v>343000</v>
      </c>
      <c r="G60" s="5">
        <v>284619</v>
      </c>
      <c r="H60" s="5">
        <v>0</v>
      </c>
      <c r="I60" s="5">
        <v>284619</v>
      </c>
      <c r="J60" s="5">
        <v>284619</v>
      </c>
      <c r="K60" s="5">
        <v>0</v>
      </c>
      <c r="L60" s="5">
        <v>284619</v>
      </c>
      <c r="M60" s="6">
        <v>0</v>
      </c>
      <c r="O60" s="24"/>
      <c r="P60" s="29" t="s">
        <v>220</v>
      </c>
      <c r="Q60" s="30">
        <f>Q61+Q62+Q63</f>
        <v>6830567.6500000004</v>
      </c>
      <c r="R60" s="30">
        <f>R61+R62+R63</f>
        <v>299843.98</v>
      </c>
      <c r="S60" s="27"/>
      <c r="T60" s="23"/>
    </row>
    <row r="61" spans="1:20" x14ac:dyDescent="0.25">
      <c r="A61" s="70" t="s">
        <v>406</v>
      </c>
      <c r="B61" s="70" t="s">
        <v>404</v>
      </c>
      <c r="C61" s="69" t="s">
        <v>89</v>
      </c>
      <c r="D61" s="12" t="s">
        <v>91</v>
      </c>
      <c r="E61" s="5">
        <v>0</v>
      </c>
      <c r="F61" s="5">
        <v>0</v>
      </c>
      <c r="G61" s="5">
        <v>175180</v>
      </c>
      <c r="H61" s="5">
        <v>7994.57</v>
      </c>
      <c r="I61" s="5">
        <v>167185.43</v>
      </c>
      <c r="J61" s="5">
        <v>175180</v>
      </c>
      <c r="K61" s="5">
        <v>7994.57</v>
      </c>
      <c r="L61" s="5">
        <v>167185.43</v>
      </c>
      <c r="M61" s="6">
        <v>0</v>
      </c>
      <c r="O61" s="24"/>
      <c r="P61" s="24" t="s">
        <v>221</v>
      </c>
      <c r="Q61" s="25">
        <v>0</v>
      </c>
      <c r="R61" s="25">
        <v>0</v>
      </c>
      <c r="S61" s="27"/>
      <c r="T61" s="23"/>
    </row>
    <row r="62" spans="1:20" x14ac:dyDescent="0.25">
      <c r="A62" s="70" t="s">
        <v>406</v>
      </c>
      <c r="B62" s="71" t="s">
        <v>405</v>
      </c>
      <c r="C62" s="69" t="s">
        <v>92</v>
      </c>
      <c r="D62" s="12" t="s">
        <v>92</v>
      </c>
      <c r="E62" s="5">
        <v>165900</v>
      </c>
      <c r="F62" s="5">
        <v>165900</v>
      </c>
      <c r="G62" s="5">
        <v>0</v>
      </c>
      <c r="H62" s="5">
        <v>0</v>
      </c>
      <c r="I62" s="5">
        <v>0</v>
      </c>
      <c r="J62" s="5">
        <v>0</v>
      </c>
      <c r="K62" s="5">
        <v>0</v>
      </c>
      <c r="L62" s="5">
        <v>0</v>
      </c>
      <c r="M62" s="6">
        <v>0</v>
      </c>
      <c r="O62" s="24"/>
      <c r="P62" s="24" t="s">
        <v>222</v>
      </c>
      <c r="Q62" s="25">
        <v>627</v>
      </c>
      <c r="R62" s="25">
        <v>696</v>
      </c>
      <c r="S62" s="27"/>
      <c r="T62" s="23"/>
    </row>
    <row r="63" spans="1:20" x14ac:dyDescent="0.25">
      <c r="A63" s="70" t="s">
        <v>406</v>
      </c>
      <c r="B63" s="71" t="s">
        <v>405</v>
      </c>
      <c r="C63" s="69" t="s">
        <v>92</v>
      </c>
      <c r="D63" s="12" t="s">
        <v>93</v>
      </c>
      <c r="E63" s="5">
        <v>0</v>
      </c>
      <c r="F63" s="5">
        <v>0</v>
      </c>
      <c r="G63" s="5">
        <v>596861.88</v>
      </c>
      <c r="H63" s="5">
        <v>0</v>
      </c>
      <c r="I63" s="5">
        <v>596861.88</v>
      </c>
      <c r="J63" s="5">
        <v>596861.88</v>
      </c>
      <c r="K63" s="5">
        <v>0</v>
      </c>
      <c r="L63" s="5">
        <v>596861.88</v>
      </c>
      <c r="M63" s="6">
        <v>0</v>
      </c>
      <c r="O63" s="24"/>
      <c r="P63" s="24" t="s">
        <v>223</v>
      </c>
      <c r="Q63" s="25">
        <v>6829940.6500000004</v>
      </c>
      <c r="R63" s="25">
        <v>299147.98</v>
      </c>
      <c r="S63" s="27"/>
      <c r="T63" s="23"/>
    </row>
    <row r="64" spans="1:20" x14ac:dyDescent="0.25">
      <c r="A64" s="70" t="s">
        <v>406</v>
      </c>
      <c r="B64" s="71" t="s">
        <v>405</v>
      </c>
      <c r="C64" s="69" t="s">
        <v>92</v>
      </c>
      <c r="D64" s="12" t="s">
        <v>94</v>
      </c>
      <c r="E64" s="5">
        <v>0</v>
      </c>
      <c r="F64" s="5">
        <v>0</v>
      </c>
      <c r="G64" s="5">
        <v>101220.22</v>
      </c>
      <c r="H64" s="5">
        <v>0</v>
      </c>
      <c r="I64" s="5">
        <v>101220.22</v>
      </c>
      <c r="J64" s="5">
        <v>101220.22</v>
      </c>
      <c r="K64" s="5">
        <v>0</v>
      </c>
      <c r="L64" s="5">
        <v>101220.22</v>
      </c>
      <c r="M64" s="6">
        <v>0</v>
      </c>
      <c r="O64" s="20">
        <v>4</v>
      </c>
      <c r="P64" s="20" t="s">
        <v>224</v>
      </c>
      <c r="Q64" s="21">
        <f>Q65+Q75+Q83+Q87+Q97+Q108+Q110+Q114+Q122</f>
        <v>192958047.52000001</v>
      </c>
      <c r="R64" s="21">
        <f>R65+R75+R83+R87+R97+R108+R110+R114+R122</f>
        <v>173844128.91</v>
      </c>
      <c r="S64" s="28">
        <f>Q64-R64</f>
        <v>19113918.610000014</v>
      </c>
      <c r="T64" s="23">
        <f>S64/R64</f>
        <v>0.10994860010426576</v>
      </c>
    </row>
    <row r="65" spans="1:20" x14ac:dyDescent="0.25">
      <c r="A65" s="70" t="s">
        <v>406</v>
      </c>
      <c r="B65" s="71" t="s">
        <v>405</v>
      </c>
      <c r="C65" s="69" t="s">
        <v>95</v>
      </c>
      <c r="D65" s="12" t="s">
        <v>95</v>
      </c>
      <c r="E65" s="5">
        <v>464700</v>
      </c>
      <c r="F65" s="5">
        <v>464700</v>
      </c>
      <c r="G65" s="5">
        <v>0</v>
      </c>
      <c r="H65" s="5">
        <v>0</v>
      </c>
      <c r="I65" s="5">
        <v>0</v>
      </c>
      <c r="J65" s="5">
        <v>0</v>
      </c>
      <c r="K65" s="5">
        <v>0</v>
      </c>
      <c r="L65" s="5">
        <v>0</v>
      </c>
      <c r="M65" s="6">
        <v>0</v>
      </c>
      <c r="O65" s="20">
        <v>40</v>
      </c>
      <c r="P65" s="20" t="s">
        <v>225</v>
      </c>
      <c r="Q65" s="21">
        <f>SUM(Q66+Q72)</f>
        <v>-14254.220000000001</v>
      </c>
      <c r="R65" s="21">
        <f>R66</f>
        <v>696202.25</v>
      </c>
      <c r="S65" s="28">
        <f>Q65-R65</f>
        <v>-710456.47</v>
      </c>
      <c r="T65" s="23">
        <f>S65/R65</f>
        <v>-1.0204742515554925</v>
      </c>
    </row>
    <row r="66" spans="1:20" x14ac:dyDescent="0.25">
      <c r="A66" s="70" t="s">
        <v>406</v>
      </c>
      <c r="B66" s="71" t="s">
        <v>405</v>
      </c>
      <c r="C66" s="69" t="s">
        <v>95</v>
      </c>
      <c r="D66" s="12" t="s">
        <v>96</v>
      </c>
      <c r="E66" s="5">
        <v>0</v>
      </c>
      <c r="F66" s="5">
        <v>0</v>
      </c>
      <c r="G66" s="5">
        <v>491440.83</v>
      </c>
      <c r="H66" s="5">
        <v>0</v>
      </c>
      <c r="I66" s="5">
        <v>491440.83</v>
      </c>
      <c r="J66" s="5">
        <v>491440.83</v>
      </c>
      <c r="K66" s="5">
        <v>0</v>
      </c>
      <c r="L66" s="5">
        <v>491440.83</v>
      </c>
      <c r="M66" s="6">
        <v>0</v>
      </c>
      <c r="O66" s="24">
        <v>400</v>
      </c>
      <c r="P66" s="24" t="s">
        <v>226</v>
      </c>
      <c r="Q66" s="25">
        <f>SUM(Q67:Q71)</f>
        <v>-30754.22</v>
      </c>
      <c r="R66" s="25">
        <f>SUM(R67:R71)</f>
        <v>696202.25</v>
      </c>
      <c r="S66" s="28"/>
      <c r="T66" s="23"/>
    </row>
    <row r="67" spans="1:20" x14ac:dyDescent="0.25">
      <c r="A67" s="70" t="s">
        <v>417</v>
      </c>
      <c r="B67" s="70" t="s">
        <v>413</v>
      </c>
      <c r="C67" s="69" t="s">
        <v>97</v>
      </c>
      <c r="D67" s="12" t="s">
        <v>98</v>
      </c>
      <c r="E67" s="5">
        <v>40000</v>
      </c>
      <c r="F67" s="5">
        <v>40000</v>
      </c>
      <c r="G67" s="5">
        <v>27478.400000000001</v>
      </c>
      <c r="H67" s="5">
        <v>1483.89</v>
      </c>
      <c r="I67" s="5">
        <v>25994.51</v>
      </c>
      <c r="J67" s="5">
        <v>27478.400000000001</v>
      </c>
      <c r="K67" s="5">
        <v>1483.89</v>
      </c>
      <c r="L67" s="5">
        <v>25994.51</v>
      </c>
      <c r="M67" s="6">
        <v>0</v>
      </c>
      <c r="O67" s="24"/>
      <c r="P67" s="24" t="s">
        <v>227</v>
      </c>
      <c r="Q67" s="25">
        <v>0</v>
      </c>
      <c r="R67" s="25">
        <v>0</v>
      </c>
      <c r="S67" s="28"/>
      <c r="T67" s="23"/>
    </row>
    <row r="68" spans="1:20" x14ac:dyDescent="0.25">
      <c r="A68" s="70" t="s">
        <v>417</v>
      </c>
      <c r="B68" s="70" t="s">
        <v>413</v>
      </c>
      <c r="C68" s="69" t="s">
        <v>99</v>
      </c>
      <c r="D68" s="12" t="s">
        <v>99</v>
      </c>
      <c r="E68" s="5">
        <v>73200</v>
      </c>
      <c r="F68" s="5">
        <v>73200</v>
      </c>
      <c r="G68" s="5">
        <v>1105862.02</v>
      </c>
      <c r="H68" s="5">
        <v>1105625</v>
      </c>
      <c r="I68" s="5">
        <v>237.02</v>
      </c>
      <c r="J68" s="5">
        <v>1105862.02</v>
      </c>
      <c r="K68" s="5">
        <v>1105625</v>
      </c>
      <c r="L68" s="5">
        <v>237.02</v>
      </c>
      <c r="M68" s="6">
        <v>0</v>
      </c>
      <c r="O68" s="24"/>
      <c r="P68" s="24" t="s">
        <v>228</v>
      </c>
      <c r="Q68" s="25">
        <v>0</v>
      </c>
      <c r="R68" s="25">
        <v>0</v>
      </c>
      <c r="S68" s="28"/>
      <c r="T68" s="23"/>
    </row>
    <row r="69" spans="1:20" x14ac:dyDescent="0.25">
      <c r="A69" s="70" t="s">
        <v>417</v>
      </c>
      <c r="B69" s="70" t="s">
        <v>414</v>
      </c>
      <c r="C69" s="69" t="s">
        <v>100</v>
      </c>
      <c r="D69" s="12" t="s">
        <v>100</v>
      </c>
      <c r="E69" s="5">
        <v>3000</v>
      </c>
      <c r="F69" s="5">
        <v>3000</v>
      </c>
      <c r="G69" s="5">
        <v>2282.87</v>
      </c>
      <c r="H69" s="5">
        <v>0</v>
      </c>
      <c r="I69" s="5">
        <v>2282.87</v>
      </c>
      <c r="J69" s="5">
        <v>2282.87</v>
      </c>
      <c r="K69" s="5">
        <v>0</v>
      </c>
      <c r="L69" s="5">
        <v>2282.87</v>
      </c>
      <c r="M69" s="6">
        <v>0</v>
      </c>
      <c r="O69" s="24"/>
      <c r="P69" s="24" t="s">
        <v>229</v>
      </c>
      <c r="Q69" s="25">
        <v>-217359</v>
      </c>
      <c r="R69" s="25">
        <v>696977.25</v>
      </c>
      <c r="S69" s="28"/>
      <c r="T69" s="23"/>
    </row>
    <row r="70" spans="1:20" x14ac:dyDescent="0.25">
      <c r="A70" s="70" t="s">
        <v>417</v>
      </c>
      <c r="B70" s="70" t="s">
        <v>415</v>
      </c>
      <c r="C70" s="69" t="s">
        <v>101</v>
      </c>
      <c r="D70" s="12" t="s">
        <v>102</v>
      </c>
      <c r="E70" s="5">
        <v>983364.25</v>
      </c>
      <c r="F70" s="5">
        <v>1013426.01</v>
      </c>
      <c r="G70" s="5">
        <v>419681.02</v>
      </c>
      <c r="H70" s="5">
        <v>10199.14</v>
      </c>
      <c r="I70" s="5">
        <v>409481.88</v>
      </c>
      <c r="J70" s="5">
        <v>389148.63</v>
      </c>
      <c r="K70" s="5">
        <v>0</v>
      </c>
      <c r="L70" s="5">
        <v>389148.63</v>
      </c>
      <c r="M70" s="6">
        <v>20333.25</v>
      </c>
      <c r="O70" s="24"/>
      <c r="P70" s="24" t="s">
        <v>230</v>
      </c>
      <c r="Q70" s="25">
        <v>186604.78</v>
      </c>
      <c r="R70" s="25">
        <v>-775</v>
      </c>
      <c r="S70" s="28"/>
      <c r="T70" s="23"/>
    </row>
    <row r="71" spans="1:20" x14ac:dyDescent="0.25">
      <c r="A71" s="70" t="s">
        <v>417</v>
      </c>
      <c r="B71" s="70" t="s">
        <v>415</v>
      </c>
      <c r="C71" s="69" t="s">
        <v>101</v>
      </c>
      <c r="D71" s="12" t="s">
        <v>103</v>
      </c>
      <c r="E71" s="5">
        <v>132000</v>
      </c>
      <c r="F71" s="5">
        <v>132000</v>
      </c>
      <c r="G71" s="5">
        <v>102723.64</v>
      </c>
      <c r="H71" s="5">
        <v>0</v>
      </c>
      <c r="I71" s="5">
        <v>102723.64</v>
      </c>
      <c r="J71" s="5">
        <v>92596.82</v>
      </c>
      <c r="K71" s="5">
        <v>0</v>
      </c>
      <c r="L71" s="5">
        <v>92596.82</v>
      </c>
      <c r="M71" s="6">
        <v>10126.82</v>
      </c>
      <c r="O71" s="24"/>
      <c r="P71" s="24" t="s">
        <v>231</v>
      </c>
      <c r="Q71" s="25">
        <v>0</v>
      </c>
      <c r="R71" s="25">
        <v>0</v>
      </c>
      <c r="S71" s="28"/>
      <c r="T71" s="23"/>
    </row>
    <row r="72" spans="1:20" x14ac:dyDescent="0.25">
      <c r="A72" s="70" t="s">
        <v>417</v>
      </c>
      <c r="B72" s="70" t="s">
        <v>416</v>
      </c>
      <c r="C72" s="69" t="s">
        <v>104</v>
      </c>
      <c r="D72" s="12" t="s">
        <v>105</v>
      </c>
      <c r="E72" s="5">
        <v>0</v>
      </c>
      <c r="F72" s="5">
        <v>0</v>
      </c>
      <c r="G72" s="5">
        <v>1123675.51</v>
      </c>
      <c r="H72" s="5">
        <v>94976.74</v>
      </c>
      <c r="I72" s="5">
        <v>1028698.77</v>
      </c>
      <c r="J72" s="5">
        <v>627013.68000000005</v>
      </c>
      <c r="K72" s="5">
        <v>79706.55</v>
      </c>
      <c r="L72" s="5">
        <v>547307.13</v>
      </c>
      <c r="M72" s="6">
        <v>481391.64</v>
      </c>
      <c r="O72" s="24">
        <v>401</v>
      </c>
      <c r="P72" s="24" t="s">
        <v>232</v>
      </c>
      <c r="Q72" s="25">
        <f>SUM(Q73:Q74)</f>
        <v>16500</v>
      </c>
      <c r="R72" s="25">
        <f>SUM(R73:R74)</f>
        <v>0</v>
      </c>
      <c r="S72" s="28"/>
      <c r="T72" s="23"/>
    </row>
    <row r="73" spans="1:20" x14ac:dyDescent="0.25">
      <c r="A73" s="70" t="s">
        <v>417</v>
      </c>
      <c r="B73" s="70" t="s">
        <v>416</v>
      </c>
      <c r="C73" s="69" t="s">
        <v>106</v>
      </c>
      <c r="D73" s="12" t="s">
        <v>106</v>
      </c>
      <c r="E73" s="5">
        <v>0</v>
      </c>
      <c r="F73" s="5">
        <v>0</v>
      </c>
      <c r="G73" s="5">
        <v>544371.91</v>
      </c>
      <c r="H73" s="5">
        <v>0</v>
      </c>
      <c r="I73" s="5">
        <v>544371.91</v>
      </c>
      <c r="J73" s="5">
        <v>542371.91</v>
      </c>
      <c r="K73" s="5">
        <v>0</v>
      </c>
      <c r="L73" s="5">
        <v>542371.91</v>
      </c>
      <c r="M73" s="6">
        <v>2000</v>
      </c>
      <c r="O73" s="24"/>
      <c r="P73" s="24" t="s">
        <v>233</v>
      </c>
      <c r="Q73" s="25">
        <v>5000</v>
      </c>
      <c r="R73" s="25">
        <v>0</v>
      </c>
      <c r="S73" s="28"/>
      <c r="T73" s="23"/>
    </row>
    <row r="74" spans="1:20" x14ac:dyDescent="0.25">
      <c r="A74" s="70" t="s">
        <v>426</v>
      </c>
      <c r="B74" s="70" t="s">
        <v>418</v>
      </c>
      <c r="C74" s="69" t="s">
        <v>107</v>
      </c>
      <c r="D74" s="12" t="s">
        <v>108</v>
      </c>
      <c r="E74" s="5">
        <v>0</v>
      </c>
      <c r="F74" s="5">
        <v>0</v>
      </c>
      <c r="G74" s="5">
        <v>0</v>
      </c>
      <c r="H74" s="5">
        <v>286.67</v>
      </c>
      <c r="I74" s="5">
        <v>-286.67</v>
      </c>
      <c r="J74" s="5">
        <v>0</v>
      </c>
      <c r="K74" s="5">
        <v>286.67</v>
      </c>
      <c r="L74" s="5">
        <v>-286.67</v>
      </c>
      <c r="M74" s="6">
        <v>0</v>
      </c>
      <c r="O74" s="24"/>
      <c r="P74" s="24" t="s">
        <v>234</v>
      </c>
      <c r="Q74" s="25">
        <v>11500</v>
      </c>
      <c r="R74" s="25">
        <v>0</v>
      </c>
      <c r="S74" s="28"/>
      <c r="T74" s="23"/>
    </row>
    <row r="75" spans="1:20" x14ac:dyDescent="0.25">
      <c r="A75" s="70" t="s">
        <v>426</v>
      </c>
      <c r="B75" s="70" t="s">
        <v>418</v>
      </c>
      <c r="C75" s="69" t="s">
        <v>107</v>
      </c>
      <c r="D75" s="12" t="s">
        <v>109</v>
      </c>
      <c r="E75" s="5">
        <v>4304960.45</v>
      </c>
      <c r="F75" s="5">
        <v>4304960.45</v>
      </c>
      <c r="G75" s="5">
        <v>408199.11</v>
      </c>
      <c r="H75" s="5">
        <v>122035.58</v>
      </c>
      <c r="I75" s="5">
        <v>286163.53000000003</v>
      </c>
      <c r="J75" s="5">
        <v>261718.49</v>
      </c>
      <c r="K75" s="5">
        <v>122035.58</v>
      </c>
      <c r="L75" s="5">
        <v>139682.91</v>
      </c>
      <c r="M75" s="6">
        <v>146480.62</v>
      </c>
      <c r="O75" s="20">
        <v>41</v>
      </c>
      <c r="P75" s="20" t="s">
        <v>235</v>
      </c>
      <c r="Q75" s="21">
        <f>Q76</f>
        <v>1273031.01</v>
      </c>
      <c r="R75" s="21">
        <f>R76</f>
        <v>1440186.03</v>
      </c>
      <c r="S75" s="28">
        <f>Q75-R75</f>
        <v>-167155.02000000002</v>
      </c>
      <c r="T75" s="23">
        <f>S75/R75</f>
        <v>-0.11606488086820285</v>
      </c>
    </row>
    <row r="76" spans="1:20" x14ac:dyDescent="0.25">
      <c r="A76" s="70" t="s">
        <v>426</v>
      </c>
      <c r="B76" s="70" t="s">
        <v>418</v>
      </c>
      <c r="C76" s="69" t="s">
        <v>107</v>
      </c>
      <c r="D76" s="12" t="s">
        <v>110</v>
      </c>
      <c r="E76" s="5">
        <v>0</v>
      </c>
      <c r="F76" s="5">
        <v>0</v>
      </c>
      <c r="G76" s="5">
        <v>46890.75</v>
      </c>
      <c r="H76" s="5">
        <v>259634.56</v>
      </c>
      <c r="I76" s="5">
        <v>-212743.81</v>
      </c>
      <c r="J76" s="5">
        <v>46890.75</v>
      </c>
      <c r="K76" s="5">
        <v>259634.56</v>
      </c>
      <c r="L76" s="5">
        <v>-212743.81</v>
      </c>
      <c r="M76" s="6">
        <v>0</v>
      </c>
      <c r="O76" s="24">
        <v>410</v>
      </c>
      <c r="P76" s="24" t="s">
        <v>236</v>
      </c>
      <c r="Q76" s="25">
        <f>SUM(Q77:Q80)</f>
        <v>1273031.01</v>
      </c>
      <c r="R76" s="25">
        <f>SUM(R77:R80)</f>
        <v>1440186.03</v>
      </c>
      <c r="S76" s="27"/>
      <c r="T76" s="23"/>
    </row>
    <row r="77" spans="1:20" x14ac:dyDescent="0.25">
      <c r="A77" s="70" t="s">
        <v>426</v>
      </c>
      <c r="B77" s="70" t="s">
        <v>418</v>
      </c>
      <c r="C77" s="69" t="s">
        <v>107</v>
      </c>
      <c r="D77" s="12" t="s">
        <v>111</v>
      </c>
      <c r="E77" s="5">
        <v>517000</v>
      </c>
      <c r="F77" s="5">
        <v>517000</v>
      </c>
      <c r="G77" s="5">
        <v>366872.79</v>
      </c>
      <c r="H77" s="5">
        <v>471819</v>
      </c>
      <c r="I77" s="5">
        <v>-104946.21</v>
      </c>
      <c r="J77" s="5">
        <v>366872.79</v>
      </c>
      <c r="K77" s="5">
        <v>471819</v>
      </c>
      <c r="L77" s="5">
        <v>-104946.21</v>
      </c>
      <c r="M77" s="6">
        <v>0</v>
      </c>
      <c r="O77" s="24"/>
      <c r="P77" s="24" t="s">
        <v>237</v>
      </c>
      <c r="Q77" s="25">
        <v>0</v>
      </c>
      <c r="R77" s="25">
        <v>0</v>
      </c>
      <c r="S77" s="27"/>
      <c r="T77" s="23"/>
    </row>
    <row r="78" spans="1:20" x14ac:dyDescent="0.25">
      <c r="A78" s="70" t="s">
        <v>426</v>
      </c>
      <c r="B78" s="70" t="s">
        <v>418</v>
      </c>
      <c r="C78" s="69" t="s">
        <v>112</v>
      </c>
      <c r="D78" s="12" t="s">
        <v>113</v>
      </c>
      <c r="E78" s="5">
        <v>25000</v>
      </c>
      <c r="F78" s="5">
        <v>25000</v>
      </c>
      <c r="G78" s="5">
        <v>131153.29</v>
      </c>
      <c r="H78" s="5">
        <v>0</v>
      </c>
      <c r="I78" s="5">
        <v>131153.29</v>
      </c>
      <c r="J78" s="5">
        <v>131153.29</v>
      </c>
      <c r="K78" s="5">
        <v>0</v>
      </c>
      <c r="L78" s="5">
        <v>131153.29</v>
      </c>
      <c r="M78" s="6">
        <v>0</v>
      </c>
      <c r="O78" s="24"/>
      <c r="P78" s="24" t="s">
        <v>238</v>
      </c>
      <c r="Q78" s="25">
        <v>1761.01</v>
      </c>
      <c r="R78" s="25">
        <v>16751.53</v>
      </c>
      <c r="S78" s="27"/>
      <c r="T78" s="23"/>
    </row>
    <row r="79" spans="1:20" x14ac:dyDescent="0.25">
      <c r="A79" s="70" t="s">
        <v>426</v>
      </c>
      <c r="B79" s="70" t="s">
        <v>418</v>
      </c>
      <c r="C79" s="69" t="s">
        <v>112</v>
      </c>
      <c r="D79" s="12" t="s">
        <v>114</v>
      </c>
      <c r="E79" s="5">
        <v>15000000</v>
      </c>
      <c r="F79" s="5">
        <v>15000000</v>
      </c>
      <c r="G79" s="5">
        <v>13446311.4</v>
      </c>
      <c r="H79" s="5">
        <v>882809.68</v>
      </c>
      <c r="I79" s="5">
        <v>12563501.720000001</v>
      </c>
      <c r="J79" s="5">
        <v>11903635.65</v>
      </c>
      <c r="K79" s="5">
        <v>882809.68</v>
      </c>
      <c r="L79" s="5">
        <v>11020825.970000001</v>
      </c>
      <c r="M79" s="6">
        <v>1542675.75</v>
      </c>
      <c r="O79" s="31"/>
      <c r="P79" s="24" t="s">
        <v>239</v>
      </c>
      <c r="Q79" s="25">
        <v>1271270</v>
      </c>
      <c r="R79" s="25">
        <v>1423434.5</v>
      </c>
      <c r="S79" s="32"/>
      <c r="T79" s="23"/>
    </row>
    <row r="80" spans="1:20" x14ac:dyDescent="0.25">
      <c r="A80" s="70" t="s">
        <v>426</v>
      </c>
      <c r="B80" s="70" t="s">
        <v>419</v>
      </c>
      <c r="C80" s="69" t="s">
        <v>115</v>
      </c>
      <c r="D80" s="12" t="s">
        <v>116</v>
      </c>
      <c r="E80" s="5">
        <v>155000</v>
      </c>
      <c r="F80" s="5">
        <v>155000</v>
      </c>
      <c r="G80" s="5">
        <v>118682.41</v>
      </c>
      <c r="H80" s="5">
        <v>91157.85</v>
      </c>
      <c r="I80" s="5">
        <v>27524.560000000001</v>
      </c>
      <c r="J80" s="5">
        <v>118682.41</v>
      </c>
      <c r="K80" s="5">
        <v>91157.85</v>
      </c>
      <c r="L80" s="5">
        <v>27524.560000000001</v>
      </c>
      <c r="M80" s="6">
        <v>0</v>
      </c>
      <c r="O80" s="31"/>
      <c r="P80" s="33" t="s">
        <v>240</v>
      </c>
      <c r="Q80" s="34">
        <v>0</v>
      </c>
      <c r="R80" s="34">
        <v>0</v>
      </c>
      <c r="S80" s="32"/>
      <c r="T80" s="23"/>
    </row>
    <row r="81" spans="1:20" x14ac:dyDescent="0.25">
      <c r="A81" s="70" t="s">
        <v>426</v>
      </c>
      <c r="B81" s="70" t="s">
        <v>420</v>
      </c>
      <c r="C81" s="69" t="s">
        <v>117</v>
      </c>
      <c r="D81" s="12" t="s">
        <v>118</v>
      </c>
      <c r="E81" s="5">
        <v>0</v>
      </c>
      <c r="F81" s="5">
        <v>0</v>
      </c>
      <c r="G81" s="5">
        <v>80000</v>
      </c>
      <c r="H81" s="5">
        <v>0</v>
      </c>
      <c r="I81" s="5">
        <v>80000</v>
      </c>
      <c r="J81" s="5">
        <v>80000</v>
      </c>
      <c r="K81" s="5">
        <v>0</v>
      </c>
      <c r="L81" s="5">
        <v>80000</v>
      </c>
      <c r="M81" s="6">
        <v>0</v>
      </c>
      <c r="O81" s="16"/>
      <c r="P81" s="108" t="s">
        <v>159</v>
      </c>
      <c r="Q81" s="110">
        <v>2015</v>
      </c>
      <c r="R81" s="110">
        <v>2014</v>
      </c>
      <c r="S81" s="17" t="s">
        <v>160</v>
      </c>
      <c r="T81" s="108" t="s">
        <v>241</v>
      </c>
    </row>
    <row r="82" spans="1:20" x14ac:dyDescent="0.25">
      <c r="A82" s="70" t="s">
        <v>426</v>
      </c>
      <c r="B82" s="70" t="s">
        <v>421</v>
      </c>
      <c r="C82" s="69" t="s">
        <v>119</v>
      </c>
      <c r="D82" s="12" t="s">
        <v>120</v>
      </c>
      <c r="E82" s="5">
        <v>1294000</v>
      </c>
      <c r="F82" s="5">
        <v>1294000</v>
      </c>
      <c r="G82" s="5">
        <v>8006.78</v>
      </c>
      <c r="H82" s="5">
        <v>320765.21000000002</v>
      </c>
      <c r="I82" s="5">
        <v>-312758.43</v>
      </c>
      <c r="J82" s="5">
        <v>8006.78</v>
      </c>
      <c r="K82" s="5">
        <v>320765.21000000002</v>
      </c>
      <c r="L82" s="5">
        <v>-312758.43</v>
      </c>
      <c r="M82" s="6">
        <v>0</v>
      </c>
      <c r="O82" s="18"/>
      <c r="P82" s="109"/>
      <c r="Q82" s="111"/>
      <c r="R82" s="111"/>
      <c r="S82" s="19" t="s">
        <v>162</v>
      </c>
      <c r="T82" s="109"/>
    </row>
    <row r="83" spans="1:20" x14ac:dyDescent="0.25">
      <c r="A83" s="70" t="s">
        <v>426</v>
      </c>
      <c r="B83" s="70" t="s">
        <v>421</v>
      </c>
      <c r="C83" s="69" t="s">
        <v>121</v>
      </c>
      <c r="D83" s="12" t="s">
        <v>122</v>
      </c>
      <c r="E83" s="5">
        <v>102000</v>
      </c>
      <c r="F83" s="5">
        <v>102000</v>
      </c>
      <c r="G83" s="5">
        <v>167207.26</v>
      </c>
      <c r="H83" s="5">
        <v>1254.31</v>
      </c>
      <c r="I83" s="5">
        <v>165952.95000000001</v>
      </c>
      <c r="J83" s="5">
        <v>167207.26</v>
      </c>
      <c r="K83" s="5">
        <v>1254.31</v>
      </c>
      <c r="L83" s="5">
        <v>165952.95000000001</v>
      </c>
      <c r="M83" s="6">
        <v>0</v>
      </c>
      <c r="O83" s="35">
        <v>43</v>
      </c>
      <c r="P83" s="36" t="s">
        <v>242</v>
      </c>
      <c r="Q83" s="37">
        <f>Q84</f>
        <v>60000</v>
      </c>
      <c r="R83" s="37">
        <f>R84</f>
        <v>449477.53</v>
      </c>
      <c r="S83" s="38">
        <f>Q83-R83</f>
        <v>-389477.53</v>
      </c>
      <c r="T83" s="39">
        <f>S83/R83</f>
        <v>-0.86651168079525576</v>
      </c>
    </row>
    <row r="84" spans="1:20" x14ac:dyDescent="0.25">
      <c r="A84" s="70" t="s">
        <v>426</v>
      </c>
      <c r="B84" s="70" t="s">
        <v>422</v>
      </c>
      <c r="C84" s="69" t="s">
        <v>123</v>
      </c>
      <c r="D84" s="12" t="s">
        <v>124</v>
      </c>
      <c r="E84" s="5">
        <v>11800000</v>
      </c>
      <c r="F84" s="5">
        <v>18643508.879999999</v>
      </c>
      <c r="G84" s="5">
        <v>40829310.43</v>
      </c>
      <c r="H84" s="5">
        <v>0</v>
      </c>
      <c r="I84" s="5">
        <v>40829310.43</v>
      </c>
      <c r="J84" s="5">
        <v>19426245.039999999</v>
      </c>
      <c r="K84" s="5">
        <v>0</v>
      </c>
      <c r="L84" s="5">
        <v>19426245.039999999</v>
      </c>
      <c r="M84" s="6">
        <v>21403065.390000001</v>
      </c>
      <c r="O84" s="31">
        <v>431</v>
      </c>
      <c r="P84" s="33" t="s">
        <v>243</v>
      </c>
      <c r="Q84" s="25">
        <f>Q85+Q86</f>
        <v>60000</v>
      </c>
      <c r="R84" s="25">
        <f>R85+R86</f>
        <v>449477.53</v>
      </c>
      <c r="S84" s="38"/>
      <c r="T84" s="39"/>
    </row>
    <row r="85" spans="1:20" x14ac:dyDescent="0.25">
      <c r="A85" s="70" t="s">
        <v>426</v>
      </c>
      <c r="B85" s="70" t="s">
        <v>422</v>
      </c>
      <c r="C85" s="69" t="s">
        <v>123</v>
      </c>
      <c r="D85" s="12" t="s">
        <v>125</v>
      </c>
      <c r="E85" s="5">
        <v>2000000</v>
      </c>
      <c r="F85" s="5">
        <v>2000000</v>
      </c>
      <c r="G85" s="5">
        <v>2663842.12</v>
      </c>
      <c r="H85" s="5">
        <v>35998.94</v>
      </c>
      <c r="I85" s="5">
        <v>2627843.1800000002</v>
      </c>
      <c r="J85" s="5">
        <v>2663842.12</v>
      </c>
      <c r="K85" s="5">
        <v>35998.94</v>
      </c>
      <c r="L85" s="5">
        <v>2627843.1800000002</v>
      </c>
      <c r="M85" s="6">
        <v>0</v>
      </c>
      <c r="O85" s="31"/>
      <c r="P85" s="33" t="s">
        <v>244</v>
      </c>
      <c r="Q85" s="34">
        <v>0</v>
      </c>
      <c r="R85" s="34">
        <v>0</v>
      </c>
      <c r="S85" s="38"/>
      <c r="T85" s="39"/>
    </row>
    <row r="86" spans="1:20" x14ac:dyDescent="0.25">
      <c r="A86" s="70" t="s">
        <v>426</v>
      </c>
      <c r="B86" s="70" t="s">
        <v>423</v>
      </c>
      <c r="C86" s="69" t="s">
        <v>126</v>
      </c>
      <c r="D86" s="12" t="s">
        <v>127</v>
      </c>
      <c r="E86" s="5">
        <v>900000</v>
      </c>
      <c r="F86" s="5">
        <v>900000</v>
      </c>
      <c r="G86" s="5">
        <v>588321.18000000005</v>
      </c>
      <c r="H86" s="5">
        <v>51394.32</v>
      </c>
      <c r="I86" s="5">
        <v>536926.86</v>
      </c>
      <c r="J86" s="5">
        <v>588321.18000000005</v>
      </c>
      <c r="K86" s="5">
        <v>51394.32</v>
      </c>
      <c r="L86" s="5">
        <v>536926.86</v>
      </c>
      <c r="M86" s="6">
        <v>0</v>
      </c>
      <c r="O86" s="31"/>
      <c r="P86" s="33" t="s">
        <v>245</v>
      </c>
      <c r="Q86" s="25">
        <v>60000</v>
      </c>
      <c r="R86" s="25">
        <v>449477.53</v>
      </c>
      <c r="S86" s="38"/>
      <c r="T86" s="39"/>
    </row>
    <row r="87" spans="1:20" x14ac:dyDescent="0.25">
      <c r="A87" s="70" t="s">
        <v>426</v>
      </c>
      <c r="B87" s="70" t="s">
        <v>424</v>
      </c>
      <c r="C87" s="69" t="s">
        <v>128</v>
      </c>
      <c r="D87" s="12" t="s">
        <v>129</v>
      </c>
      <c r="E87" s="5">
        <v>13000</v>
      </c>
      <c r="F87" s="5">
        <v>13000</v>
      </c>
      <c r="G87" s="5">
        <v>0</v>
      </c>
      <c r="H87" s="5">
        <v>0</v>
      </c>
      <c r="I87" s="5">
        <v>0</v>
      </c>
      <c r="J87" s="5">
        <v>0</v>
      </c>
      <c r="K87" s="5">
        <v>0</v>
      </c>
      <c r="L87" s="5">
        <v>0</v>
      </c>
      <c r="M87" s="6">
        <v>0</v>
      </c>
      <c r="O87" s="40">
        <v>44</v>
      </c>
      <c r="P87" s="36" t="s">
        <v>246</v>
      </c>
      <c r="Q87" s="21">
        <f>Q88+Q89+Q91+Q94</f>
        <v>148033.26999999999</v>
      </c>
      <c r="R87" s="21">
        <f>R88+R89+R91+R94</f>
        <v>160000</v>
      </c>
      <c r="S87" s="38">
        <f>Q87-R87</f>
        <v>-11966.73000000001</v>
      </c>
      <c r="T87" s="39"/>
    </row>
    <row r="88" spans="1:20" x14ac:dyDescent="0.25">
      <c r="A88" s="70" t="s">
        <v>426</v>
      </c>
      <c r="B88" s="70" t="s">
        <v>424</v>
      </c>
      <c r="C88" s="69" t="s">
        <v>128</v>
      </c>
      <c r="D88" s="12" t="s">
        <v>130</v>
      </c>
      <c r="E88" s="5">
        <v>0</v>
      </c>
      <c r="F88" s="5">
        <v>0</v>
      </c>
      <c r="G88" s="5">
        <v>10396.82</v>
      </c>
      <c r="H88" s="5">
        <v>368.73</v>
      </c>
      <c r="I88" s="5">
        <v>10028.09</v>
      </c>
      <c r="J88" s="5">
        <v>10396.82</v>
      </c>
      <c r="K88" s="5">
        <v>368.73</v>
      </c>
      <c r="L88" s="5">
        <v>10028.09</v>
      </c>
      <c r="M88" s="6">
        <v>0</v>
      </c>
      <c r="O88" s="24">
        <v>440</v>
      </c>
      <c r="P88" s="24" t="s">
        <v>247</v>
      </c>
      <c r="Q88" s="25">
        <v>0</v>
      </c>
      <c r="R88" s="25">
        <v>0</v>
      </c>
      <c r="S88" s="38"/>
      <c r="T88" s="39"/>
    </row>
    <row r="89" spans="1:20" x14ac:dyDescent="0.25">
      <c r="A89" s="70" t="s">
        <v>426</v>
      </c>
      <c r="B89" s="70" t="s">
        <v>424</v>
      </c>
      <c r="C89" s="69" t="s">
        <v>131</v>
      </c>
      <c r="D89" s="12" t="s">
        <v>132</v>
      </c>
      <c r="E89" s="5">
        <v>0</v>
      </c>
      <c r="F89" s="5">
        <v>0</v>
      </c>
      <c r="G89" s="5">
        <v>7000</v>
      </c>
      <c r="H89" s="5">
        <v>0</v>
      </c>
      <c r="I89" s="5">
        <v>7000</v>
      </c>
      <c r="J89" s="5">
        <v>7000</v>
      </c>
      <c r="K89" s="5">
        <v>0</v>
      </c>
      <c r="L89" s="5">
        <v>7000</v>
      </c>
      <c r="M89" s="6">
        <v>0</v>
      </c>
      <c r="O89" s="24">
        <v>441</v>
      </c>
      <c r="P89" s="24" t="s">
        <v>248</v>
      </c>
      <c r="Q89" s="25">
        <v>0</v>
      </c>
      <c r="R89" s="25">
        <f>R90</f>
        <v>160000</v>
      </c>
      <c r="S89" s="27"/>
      <c r="T89" s="39"/>
    </row>
    <row r="90" spans="1:20" x14ac:dyDescent="0.25">
      <c r="A90" s="70" t="s">
        <v>426</v>
      </c>
      <c r="B90" s="70" t="s">
        <v>424</v>
      </c>
      <c r="C90" s="69" t="s">
        <v>131</v>
      </c>
      <c r="D90" s="12" t="s">
        <v>133</v>
      </c>
      <c r="E90" s="5">
        <v>198000</v>
      </c>
      <c r="F90" s="5">
        <v>198000</v>
      </c>
      <c r="G90" s="5">
        <v>384101.17</v>
      </c>
      <c r="H90" s="5">
        <v>22948.68</v>
      </c>
      <c r="I90" s="5">
        <v>361152.49</v>
      </c>
      <c r="J90" s="5">
        <v>384101.17</v>
      </c>
      <c r="K90" s="5">
        <v>22948.68</v>
      </c>
      <c r="L90" s="5">
        <v>361152.49</v>
      </c>
      <c r="M90" s="6">
        <v>0</v>
      </c>
      <c r="O90" s="24"/>
      <c r="P90" s="24" t="s">
        <v>249</v>
      </c>
      <c r="Q90" s="25">
        <v>0</v>
      </c>
      <c r="R90" s="25">
        <v>160000</v>
      </c>
      <c r="S90" s="27"/>
      <c r="T90" s="39"/>
    </row>
    <row r="91" spans="1:20" x14ac:dyDescent="0.25">
      <c r="A91" s="70" t="s">
        <v>426</v>
      </c>
      <c r="B91" s="70" t="s">
        <v>425</v>
      </c>
      <c r="C91" s="69" t="s">
        <v>134</v>
      </c>
      <c r="D91" s="12" t="s">
        <v>135</v>
      </c>
      <c r="E91" s="5">
        <v>160000</v>
      </c>
      <c r="F91" s="5">
        <v>160000</v>
      </c>
      <c r="G91" s="5">
        <v>0</v>
      </c>
      <c r="H91" s="5">
        <v>0</v>
      </c>
      <c r="I91" s="5">
        <v>0</v>
      </c>
      <c r="J91" s="5">
        <v>0</v>
      </c>
      <c r="K91" s="5">
        <v>0</v>
      </c>
      <c r="L91" s="5">
        <v>0</v>
      </c>
      <c r="M91" s="6">
        <v>0</v>
      </c>
      <c r="O91" s="31">
        <v>442</v>
      </c>
      <c r="P91" s="24" t="s">
        <v>250</v>
      </c>
      <c r="Q91" s="41">
        <f>SUM(Q92:Q93)</f>
        <v>148033.26999999999</v>
      </c>
      <c r="R91" s="41">
        <f>R92+R93</f>
        <v>0</v>
      </c>
      <c r="S91" s="32"/>
      <c r="T91" s="39"/>
    </row>
    <row r="92" spans="1:20" x14ac:dyDescent="0.25">
      <c r="A92" s="70" t="s">
        <v>426</v>
      </c>
      <c r="B92" s="70" t="s">
        <v>425</v>
      </c>
      <c r="C92" s="69" t="s">
        <v>136</v>
      </c>
      <c r="D92" s="12" t="s">
        <v>137</v>
      </c>
      <c r="E92" s="5">
        <v>1249000</v>
      </c>
      <c r="F92" s="5">
        <v>1249000</v>
      </c>
      <c r="G92" s="5">
        <v>1473805.29</v>
      </c>
      <c r="H92" s="5">
        <v>0</v>
      </c>
      <c r="I92" s="5">
        <v>1473805.29</v>
      </c>
      <c r="J92" s="5">
        <v>1473805.29</v>
      </c>
      <c r="K92" s="5">
        <v>0</v>
      </c>
      <c r="L92" s="5">
        <v>1473805.29</v>
      </c>
      <c r="M92" s="6">
        <v>0</v>
      </c>
      <c r="O92" s="31"/>
      <c r="P92" s="24" t="s">
        <v>251</v>
      </c>
      <c r="Q92" s="41">
        <v>0</v>
      </c>
      <c r="R92" s="41">
        <v>0</v>
      </c>
      <c r="S92" s="32"/>
      <c r="T92" s="39"/>
    </row>
    <row r="93" spans="1:20" x14ac:dyDescent="0.25">
      <c r="A93" s="70" t="s">
        <v>426</v>
      </c>
      <c r="B93" s="70" t="s">
        <v>425</v>
      </c>
      <c r="C93" s="69" t="s">
        <v>136</v>
      </c>
      <c r="D93" s="12" t="s">
        <v>138</v>
      </c>
      <c r="E93" s="5">
        <v>2000000</v>
      </c>
      <c r="F93" s="5">
        <v>2000000</v>
      </c>
      <c r="G93" s="5">
        <v>3962416.43</v>
      </c>
      <c r="H93" s="5">
        <v>180504.1</v>
      </c>
      <c r="I93" s="5">
        <v>3781912.33</v>
      </c>
      <c r="J93" s="5">
        <v>3962416.43</v>
      </c>
      <c r="K93" s="5">
        <v>180504.1</v>
      </c>
      <c r="L93" s="5">
        <v>3781912.33</v>
      </c>
      <c r="M93" s="6">
        <v>0</v>
      </c>
      <c r="O93" s="31"/>
      <c r="P93" s="24" t="s">
        <v>252</v>
      </c>
      <c r="Q93" s="41">
        <v>148033.26999999999</v>
      </c>
      <c r="R93" s="41">
        <v>0</v>
      </c>
      <c r="S93" s="32"/>
      <c r="T93" s="39"/>
    </row>
    <row r="94" spans="1:20" x14ac:dyDescent="0.25">
      <c r="A94" s="70" t="s">
        <v>426</v>
      </c>
      <c r="B94" s="70" t="s">
        <v>425</v>
      </c>
      <c r="C94" s="69" t="s">
        <v>136</v>
      </c>
      <c r="D94" s="12" t="s">
        <v>139</v>
      </c>
      <c r="E94" s="5">
        <v>2000000</v>
      </c>
      <c r="F94" s="5">
        <v>2000000</v>
      </c>
      <c r="G94" s="5">
        <v>6294419.25</v>
      </c>
      <c r="H94" s="5">
        <v>0</v>
      </c>
      <c r="I94" s="5">
        <v>6294419.25</v>
      </c>
      <c r="J94" s="5">
        <v>6294419.25</v>
      </c>
      <c r="K94" s="5">
        <v>0</v>
      </c>
      <c r="L94" s="5">
        <v>6294419.25</v>
      </c>
      <c r="M94" s="6">
        <v>0</v>
      </c>
      <c r="O94" s="31">
        <v>449</v>
      </c>
      <c r="P94" s="24" t="s">
        <v>253</v>
      </c>
      <c r="Q94" s="41">
        <f>Q95+Q96</f>
        <v>0</v>
      </c>
      <c r="R94" s="41">
        <f>R95+R96</f>
        <v>0</v>
      </c>
      <c r="S94" s="32"/>
      <c r="T94" s="39"/>
    </row>
    <row r="95" spans="1:20" x14ac:dyDescent="0.25">
      <c r="A95" s="70" t="s">
        <v>426</v>
      </c>
      <c r="B95" s="70" t="s">
        <v>425</v>
      </c>
      <c r="C95" s="69" t="s">
        <v>140</v>
      </c>
      <c r="D95" s="12" t="s">
        <v>141</v>
      </c>
      <c r="E95" s="5">
        <v>1600000</v>
      </c>
      <c r="F95" s="5">
        <v>1600000</v>
      </c>
      <c r="G95" s="5">
        <v>2035702.89</v>
      </c>
      <c r="H95" s="5">
        <v>105852.01</v>
      </c>
      <c r="I95" s="5">
        <v>1929850.8799999999</v>
      </c>
      <c r="J95" s="5">
        <v>2035702.89</v>
      </c>
      <c r="K95" s="5">
        <v>105852.01</v>
      </c>
      <c r="L95" s="5">
        <v>1929850.8799999999</v>
      </c>
      <c r="M95" s="6">
        <v>0</v>
      </c>
      <c r="O95" s="31"/>
      <c r="P95" s="24" t="s">
        <v>254</v>
      </c>
      <c r="Q95" s="41">
        <v>0</v>
      </c>
      <c r="R95" s="41">
        <v>0</v>
      </c>
      <c r="S95" s="32"/>
      <c r="T95" s="39"/>
    </row>
    <row r="96" spans="1:20" x14ac:dyDescent="0.25">
      <c r="A96" s="70" t="s">
        <v>431</v>
      </c>
      <c r="B96" s="70" t="s">
        <v>427</v>
      </c>
      <c r="C96" s="69" t="s">
        <v>142</v>
      </c>
      <c r="D96" s="12" t="s">
        <v>142</v>
      </c>
      <c r="E96" s="5">
        <v>243461.6</v>
      </c>
      <c r="F96" s="5">
        <v>243461.6</v>
      </c>
      <c r="G96" s="5">
        <v>0</v>
      </c>
      <c r="H96" s="5">
        <v>0</v>
      </c>
      <c r="I96" s="5">
        <v>0</v>
      </c>
      <c r="J96" s="5">
        <v>0</v>
      </c>
      <c r="K96" s="5">
        <v>0</v>
      </c>
      <c r="L96" s="5">
        <v>0</v>
      </c>
      <c r="M96" s="6">
        <v>0</v>
      </c>
      <c r="O96" s="24"/>
      <c r="P96" s="24" t="s">
        <v>255</v>
      </c>
      <c r="Q96" s="25">
        <v>0</v>
      </c>
      <c r="R96" s="25">
        <v>0</v>
      </c>
      <c r="S96" s="27"/>
      <c r="T96" s="39"/>
    </row>
    <row r="97" spans="1:20" x14ac:dyDescent="0.25">
      <c r="A97" s="70" t="s">
        <v>431</v>
      </c>
      <c r="B97" s="70" t="s">
        <v>427</v>
      </c>
      <c r="C97" s="69" t="s">
        <v>142</v>
      </c>
      <c r="D97" s="12" t="s">
        <v>143</v>
      </c>
      <c r="E97" s="5">
        <v>0</v>
      </c>
      <c r="F97" s="5">
        <v>0</v>
      </c>
      <c r="G97" s="5">
        <v>25000</v>
      </c>
      <c r="H97" s="5">
        <v>0</v>
      </c>
      <c r="I97" s="5">
        <v>25000</v>
      </c>
      <c r="J97" s="5">
        <v>25000</v>
      </c>
      <c r="K97" s="5">
        <v>0</v>
      </c>
      <c r="L97" s="5">
        <v>25000</v>
      </c>
      <c r="M97" s="6">
        <v>0</v>
      </c>
      <c r="O97" s="20">
        <v>45</v>
      </c>
      <c r="P97" s="20" t="s">
        <v>256</v>
      </c>
      <c r="Q97" s="21">
        <f>Q98+Q101</f>
        <v>186973546.19</v>
      </c>
      <c r="R97" s="21">
        <f>R98+R101</f>
        <v>167609090.91999999</v>
      </c>
      <c r="S97" s="28">
        <f>Q97-R97</f>
        <v>19364455.270000011</v>
      </c>
      <c r="T97" s="39">
        <f>S97/R97</f>
        <v>0.1155334425102436</v>
      </c>
    </row>
    <row r="98" spans="1:20" x14ac:dyDescent="0.25">
      <c r="A98" s="70" t="s">
        <v>431</v>
      </c>
      <c r="B98" s="70" t="s">
        <v>427</v>
      </c>
      <c r="C98" s="69" t="s">
        <v>142</v>
      </c>
      <c r="D98" s="12" t="s">
        <v>144</v>
      </c>
      <c r="E98" s="5">
        <v>0</v>
      </c>
      <c r="F98" s="5">
        <v>0</v>
      </c>
      <c r="G98" s="5">
        <v>38300</v>
      </c>
      <c r="H98" s="5">
        <v>0</v>
      </c>
      <c r="I98" s="5">
        <v>38300</v>
      </c>
      <c r="J98" s="5">
        <v>38300</v>
      </c>
      <c r="K98" s="5">
        <v>0</v>
      </c>
      <c r="L98" s="5">
        <v>38300</v>
      </c>
      <c r="M98" s="6">
        <v>0</v>
      </c>
      <c r="O98" s="24">
        <v>450</v>
      </c>
      <c r="P98" s="24" t="s">
        <v>257</v>
      </c>
      <c r="Q98" s="25">
        <f>SUM(Q99:Q100)</f>
        <v>186154297.59999999</v>
      </c>
      <c r="R98" s="25">
        <f>SUM(R99:R100)</f>
        <v>166820223</v>
      </c>
      <c r="S98" s="27"/>
      <c r="T98" s="39"/>
    </row>
    <row r="99" spans="1:20" x14ac:dyDescent="0.25">
      <c r="A99" s="70" t="s">
        <v>431</v>
      </c>
      <c r="B99" s="70" t="s">
        <v>428</v>
      </c>
      <c r="C99" s="69" t="s">
        <v>145</v>
      </c>
      <c r="D99" s="12" t="s">
        <v>146</v>
      </c>
      <c r="E99" s="5">
        <v>3200</v>
      </c>
      <c r="F99" s="5">
        <v>3200</v>
      </c>
      <c r="G99" s="5">
        <v>48400.36</v>
      </c>
      <c r="H99" s="5">
        <v>0</v>
      </c>
      <c r="I99" s="5">
        <v>48400.36</v>
      </c>
      <c r="J99" s="5">
        <v>48400.36</v>
      </c>
      <c r="K99" s="5">
        <v>0</v>
      </c>
      <c r="L99" s="5">
        <v>48400.36</v>
      </c>
      <c r="M99" s="6">
        <v>0</v>
      </c>
      <c r="O99" s="24"/>
      <c r="P99" s="24" t="s">
        <v>258</v>
      </c>
      <c r="Q99" s="25">
        <v>186154297.59999999</v>
      </c>
      <c r="R99" s="25">
        <v>166820223</v>
      </c>
      <c r="S99" s="27"/>
      <c r="T99" s="39"/>
    </row>
    <row r="100" spans="1:20" x14ac:dyDescent="0.25">
      <c r="A100" s="70" t="s">
        <v>431</v>
      </c>
      <c r="B100" s="70" t="s">
        <v>428</v>
      </c>
      <c r="C100" s="69" t="s">
        <v>145</v>
      </c>
      <c r="D100" s="12" t="s">
        <v>147</v>
      </c>
      <c r="E100" s="5">
        <v>49000</v>
      </c>
      <c r="F100" s="5">
        <v>49000</v>
      </c>
      <c r="G100" s="5">
        <v>0</v>
      </c>
      <c r="H100" s="5">
        <v>0</v>
      </c>
      <c r="I100" s="5">
        <v>0</v>
      </c>
      <c r="J100" s="5">
        <v>0</v>
      </c>
      <c r="K100" s="5">
        <v>0</v>
      </c>
      <c r="L100" s="5">
        <v>0</v>
      </c>
      <c r="M100" s="6">
        <v>0</v>
      </c>
      <c r="O100" s="24"/>
      <c r="P100" s="24" t="s">
        <v>259</v>
      </c>
      <c r="Q100" s="25">
        <v>0</v>
      </c>
      <c r="R100" s="25">
        <v>0</v>
      </c>
      <c r="S100" s="27"/>
      <c r="T100" s="39"/>
    </row>
    <row r="101" spans="1:20" x14ac:dyDescent="0.25">
      <c r="A101" s="70" t="s">
        <v>431</v>
      </c>
      <c r="B101" s="70" t="s">
        <v>430</v>
      </c>
      <c r="C101" s="69" t="s">
        <v>148</v>
      </c>
      <c r="D101" s="12" t="s">
        <v>149</v>
      </c>
      <c r="E101" s="5">
        <v>5885304.9900000002</v>
      </c>
      <c r="F101" s="5">
        <v>8911954.4700000007</v>
      </c>
      <c r="G101" s="5">
        <v>0</v>
      </c>
      <c r="H101" s="5">
        <v>0</v>
      </c>
      <c r="I101" s="5">
        <v>0</v>
      </c>
      <c r="J101" s="5">
        <v>0</v>
      </c>
      <c r="K101" s="5">
        <v>0</v>
      </c>
      <c r="L101" s="5">
        <v>0</v>
      </c>
      <c r="M101" s="6">
        <v>0</v>
      </c>
      <c r="O101" s="24">
        <v>459</v>
      </c>
      <c r="P101" s="24" t="s">
        <v>260</v>
      </c>
      <c r="Q101" s="25">
        <f>SUM(Q102:Q107)</f>
        <v>819248.59</v>
      </c>
      <c r="R101" s="25">
        <f>SUM(R103:R107)</f>
        <v>788867.92</v>
      </c>
      <c r="S101" s="27"/>
      <c r="T101" s="39"/>
    </row>
    <row r="102" spans="1:20" x14ac:dyDescent="0.25">
      <c r="A102" s="70" t="s">
        <v>432</v>
      </c>
      <c r="B102" s="70" t="s">
        <v>429</v>
      </c>
      <c r="C102" s="69" t="s">
        <v>150</v>
      </c>
      <c r="D102" s="12" t="s">
        <v>151</v>
      </c>
      <c r="E102" s="5">
        <v>0</v>
      </c>
      <c r="F102" s="5">
        <v>0</v>
      </c>
      <c r="G102" s="5">
        <v>85489.75</v>
      </c>
      <c r="H102" s="5">
        <v>0</v>
      </c>
      <c r="I102" s="5">
        <v>85489.75</v>
      </c>
      <c r="J102" s="5">
        <v>85489.75</v>
      </c>
      <c r="K102" s="5">
        <v>0</v>
      </c>
      <c r="L102" s="5">
        <v>85489.75</v>
      </c>
      <c r="M102" s="6">
        <v>0</v>
      </c>
      <c r="O102" s="24"/>
      <c r="P102" s="24" t="s">
        <v>261</v>
      </c>
      <c r="Q102" s="25">
        <v>42284.46</v>
      </c>
      <c r="R102" s="25"/>
      <c r="S102" s="27"/>
      <c r="T102" s="39"/>
    </row>
    <row r="103" spans="1:20" x14ac:dyDescent="0.25">
      <c r="A103" s="70" t="s">
        <v>432</v>
      </c>
      <c r="B103" s="70" t="s">
        <v>429</v>
      </c>
      <c r="C103" s="69" t="s">
        <v>152</v>
      </c>
      <c r="D103" s="12" t="s">
        <v>153</v>
      </c>
      <c r="E103" s="5">
        <v>0</v>
      </c>
      <c r="F103" s="5">
        <v>0</v>
      </c>
      <c r="G103" s="5">
        <v>191523</v>
      </c>
      <c r="H103" s="5">
        <v>15804.82</v>
      </c>
      <c r="I103" s="5">
        <v>175718.18</v>
      </c>
      <c r="J103" s="5">
        <v>191523</v>
      </c>
      <c r="K103" s="5">
        <v>15804.82</v>
      </c>
      <c r="L103" s="5">
        <v>175718.18</v>
      </c>
      <c r="M103" s="6">
        <v>0</v>
      </c>
      <c r="O103" s="24"/>
      <c r="P103" s="24" t="s">
        <v>262</v>
      </c>
      <c r="Q103" s="25">
        <v>168867</v>
      </c>
      <c r="R103" s="25">
        <v>168867</v>
      </c>
      <c r="S103" s="27"/>
      <c r="T103" s="39"/>
    </row>
    <row r="104" spans="1:20" x14ac:dyDescent="0.25">
      <c r="A104" s="70" t="s">
        <v>432</v>
      </c>
      <c r="B104" s="70" t="s">
        <v>429</v>
      </c>
      <c r="C104" s="69" t="s">
        <v>152</v>
      </c>
      <c r="D104" s="12" t="s">
        <v>154</v>
      </c>
      <c r="E104" s="5">
        <v>0</v>
      </c>
      <c r="F104" s="5">
        <v>0</v>
      </c>
      <c r="G104" s="5">
        <v>977775</v>
      </c>
      <c r="H104" s="5">
        <v>15804.84</v>
      </c>
      <c r="I104" s="5">
        <v>961970.16</v>
      </c>
      <c r="J104" s="5">
        <v>977775</v>
      </c>
      <c r="K104" s="5">
        <v>15804.84</v>
      </c>
      <c r="L104" s="5">
        <v>961970.16</v>
      </c>
      <c r="M104" s="6">
        <v>0</v>
      </c>
      <c r="O104" s="24"/>
      <c r="P104" s="24" t="s">
        <v>263</v>
      </c>
      <c r="Q104" s="25">
        <v>0</v>
      </c>
      <c r="R104" s="25">
        <v>852</v>
      </c>
      <c r="S104" s="27"/>
      <c r="T104" s="39"/>
    </row>
    <row r="105" spans="1:20" x14ac:dyDescent="0.25">
      <c r="A105" s="13"/>
      <c r="B105" s="13"/>
      <c r="C105" s="13"/>
      <c r="D105" s="13"/>
      <c r="E105" s="9">
        <v>346070982.08999997</v>
      </c>
      <c r="F105" s="9">
        <v>363379645.82999998</v>
      </c>
      <c r="G105" s="9">
        <v>365411626.70999998</v>
      </c>
      <c r="H105" s="9">
        <v>6707192.2800000003</v>
      </c>
      <c r="I105" s="9">
        <v>358704434.43000001</v>
      </c>
      <c r="J105" s="9">
        <v>324476488.48000002</v>
      </c>
      <c r="K105" s="9">
        <v>5840691.0199999996</v>
      </c>
      <c r="L105" s="9">
        <v>318635797.45999998</v>
      </c>
      <c r="M105" s="10">
        <v>40068636.969999999</v>
      </c>
      <c r="O105" s="24"/>
      <c r="P105" s="24" t="s">
        <v>264</v>
      </c>
      <c r="Q105" s="25">
        <v>0</v>
      </c>
      <c r="R105" s="25">
        <v>-1722.87</v>
      </c>
      <c r="S105" s="27"/>
      <c r="T105" s="39"/>
    </row>
    <row r="106" spans="1:20" x14ac:dyDescent="0.25">
      <c r="A106" s="14"/>
      <c r="B106" s="14"/>
      <c r="C106" s="14"/>
      <c r="D106" s="14"/>
      <c r="E106" s="1"/>
      <c r="F106" s="1"/>
      <c r="G106" s="1"/>
      <c r="H106" s="1"/>
      <c r="I106" s="1"/>
      <c r="J106" s="1"/>
      <c r="K106" s="1"/>
      <c r="L106" s="1"/>
      <c r="M106" s="1"/>
      <c r="N106" s="1"/>
      <c r="O106" s="24"/>
      <c r="P106" s="24" t="s">
        <v>265</v>
      </c>
      <c r="Q106" s="25">
        <v>608097.13</v>
      </c>
      <c r="R106" s="25">
        <v>620871.79</v>
      </c>
      <c r="S106" s="27"/>
      <c r="T106" s="39"/>
    </row>
    <row r="107" spans="1:20" x14ac:dyDescent="0.25">
      <c r="O107" s="24"/>
      <c r="P107" s="24" t="s">
        <v>266</v>
      </c>
      <c r="Q107" s="25">
        <v>0</v>
      </c>
      <c r="R107" s="25">
        <v>0</v>
      </c>
      <c r="S107" s="27"/>
      <c r="T107" s="39"/>
    </row>
    <row r="108" spans="1:20" x14ac:dyDescent="0.25">
      <c r="O108" s="20">
        <v>46</v>
      </c>
      <c r="P108" s="20" t="s">
        <v>267</v>
      </c>
      <c r="Q108" s="21">
        <f>Q109</f>
        <v>0</v>
      </c>
      <c r="R108" s="21">
        <f>R109</f>
        <v>0</v>
      </c>
      <c r="S108" s="28">
        <f>Q108-R108</f>
        <v>0</v>
      </c>
      <c r="T108" s="39"/>
    </row>
    <row r="109" spans="1:20" x14ac:dyDescent="0.25">
      <c r="O109" s="24">
        <v>460</v>
      </c>
      <c r="P109" s="24" t="s">
        <v>268</v>
      </c>
      <c r="Q109" s="25">
        <v>0</v>
      </c>
      <c r="R109" s="25">
        <v>0</v>
      </c>
      <c r="S109" s="28"/>
      <c r="T109" s="39"/>
    </row>
    <row r="110" spans="1:20" x14ac:dyDescent="0.25">
      <c r="O110" s="20">
        <v>47</v>
      </c>
      <c r="P110" s="20" t="s">
        <v>269</v>
      </c>
      <c r="Q110" s="21">
        <f>Q111</f>
        <v>3493198.34</v>
      </c>
      <c r="R110" s="21">
        <f>R111</f>
        <v>3170173.63</v>
      </c>
      <c r="S110" s="28">
        <f>Q110-R110</f>
        <v>323024.70999999996</v>
      </c>
      <c r="T110" s="39">
        <f>S110/R110</f>
        <v>0.10189495835280163</v>
      </c>
    </row>
    <row r="111" spans="1:20" x14ac:dyDescent="0.25">
      <c r="O111" s="24">
        <v>470</v>
      </c>
      <c r="P111" s="24" t="s">
        <v>270</v>
      </c>
      <c r="Q111" s="25">
        <f>SUM(Q112:Q113)</f>
        <v>3493198.34</v>
      </c>
      <c r="R111" s="25">
        <f>SUM(R112:R113)</f>
        <v>3170173.63</v>
      </c>
      <c r="S111" s="28"/>
      <c r="T111" s="39"/>
    </row>
    <row r="112" spans="1:20" x14ac:dyDescent="0.25">
      <c r="O112" s="24"/>
      <c r="P112" s="24" t="s">
        <v>271</v>
      </c>
      <c r="Q112" s="25">
        <v>403848</v>
      </c>
      <c r="R112" s="25">
        <v>3400</v>
      </c>
      <c r="S112" s="28"/>
      <c r="T112" s="39"/>
    </row>
    <row r="113" spans="15:20" x14ac:dyDescent="0.25">
      <c r="O113" s="24"/>
      <c r="P113" s="24" t="s">
        <v>272</v>
      </c>
      <c r="Q113" s="25">
        <v>3089350.34</v>
      </c>
      <c r="R113" s="25">
        <v>3166773.63</v>
      </c>
      <c r="S113" s="28"/>
      <c r="T113" s="39"/>
    </row>
    <row r="114" spans="15:20" x14ac:dyDescent="0.25">
      <c r="O114" s="20">
        <v>48</v>
      </c>
      <c r="P114" s="20" t="s">
        <v>273</v>
      </c>
      <c r="Q114" s="21">
        <f>Q115+Q118</f>
        <v>464594.28</v>
      </c>
      <c r="R114" s="21">
        <f>R115+R118</f>
        <v>299998.55</v>
      </c>
      <c r="S114" s="28">
        <f>Q114-R114</f>
        <v>164595.73000000004</v>
      </c>
      <c r="T114" s="39">
        <f>S114/R114</f>
        <v>0.54865508516624517</v>
      </c>
    </row>
    <row r="115" spans="15:20" x14ac:dyDescent="0.25">
      <c r="O115" s="24">
        <v>480</v>
      </c>
      <c r="P115" s="24" t="s">
        <v>274</v>
      </c>
      <c r="Q115" s="25">
        <f>Q116+Q117</f>
        <v>75115.78</v>
      </c>
      <c r="R115" s="25">
        <f>R116+R117</f>
        <v>15635.55</v>
      </c>
      <c r="S115" s="27"/>
      <c r="T115" s="39"/>
    </row>
    <row r="116" spans="15:20" x14ac:dyDescent="0.25">
      <c r="O116" s="24"/>
      <c r="P116" s="24" t="s">
        <v>275</v>
      </c>
      <c r="Q116" s="25">
        <v>40292.910000000003</v>
      </c>
      <c r="R116" s="25">
        <v>0</v>
      </c>
      <c r="S116" s="27"/>
      <c r="T116" s="39"/>
    </row>
    <row r="117" spans="15:20" x14ac:dyDescent="0.25">
      <c r="O117" s="24"/>
      <c r="P117" s="24" t="s">
        <v>276</v>
      </c>
      <c r="Q117" s="25">
        <v>34822.870000000003</v>
      </c>
      <c r="R117" s="25">
        <v>15635.55</v>
      </c>
      <c r="S117" s="27"/>
      <c r="T117" s="39"/>
    </row>
    <row r="118" spans="15:20" x14ac:dyDescent="0.25">
      <c r="O118" s="24">
        <v>481</v>
      </c>
      <c r="P118" s="24" t="s">
        <v>277</v>
      </c>
      <c r="Q118" s="25">
        <f>Q119+Q120+Q121</f>
        <v>389478.5</v>
      </c>
      <c r="R118" s="25">
        <f>R119+R120</f>
        <v>284363</v>
      </c>
      <c r="S118" s="27"/>
      <c r="T118" s="39"/>
    </row>
    <row r="119" spans="15:20" x14ac:dyDescent="0.25">
      <c r="O119" s="24"/>
      <c r="P119" s="24" t="s">
        <v>278</v>
      </c>
      <c r="Q119" s="25">
        <v>376512.5</v>
      </c>
      <c r="R119" s="25">
        <v>0</v>
      </c>
      <c r="S119" s="27"/>
      <c r="T119" s="39"/>
    </row>
    <row r="120" spans="15:20" x14ac:dyDescent="0.25">
      <c r="O120" s="24"/>
      <c r="P120" s="24" t="s">
        <v>279</v>
      </c>
      <c r="Q120" s="25">
        <v>9966</v>
      </c>
      <c r="R120" s="25">
        <v>284363</v>
      </c>
      <c r="S120" s="27"/>
      <c r="T120" s="39"/>
    </row>
    <row r="121" spans="15:20" x14ac:dyDescent="0.25">
      <c r="O121" s="24"/>
      <c r="P121" s="24" t="s">
        <v>280</v>
      </c>
      <c r="Q121" s="25">
        <v>3000</v>
      </c>
      <c r="R121" s="25">
        <v>0</v>
      </c>
      <c r="S121" s="27"/>
      <c r="T121" s="39"/>
    </row>
    <row r="122" spans="15:20" x14ac:dyDescent="0.25">
      <c r="O122" s="20">
        <v>49</v>
      </c>
      <c r="P122" s="20" t="s">
        <v>281</v>
      </c>
      <c r="Q122" s="21">
        <f>SUM(Q123:Q124)</f>
        <v>559898.65</v>
      </c>
      <c r="R122" s="21">
        <f>SUM(R123:R124)</f>
        <v>19000</v>
      </c>
      <c r="S122" s="28">
        <f>Q122-R122</f>
        <v>540898.65</v>
      </c>
      <c r="T122" s="39">
        <f>S122/R122</f>
        <v>28.468350000000001</v>
      </c>
    </row>
    <row r="123" spans="15:20" x14ac:dyDescent="0.25">
      <c r="O123" s="24">
        <v>492</v>
      </c>
      <c r="P123" s="24" t="s">
        <v>282</v>
      </c>
      <c r="Q123" s="25">
        <v>523898.65</v>
      </c>
      <c r="R123" s="25">
        <v>19000</v>
      </c>
      <c r="S123" s="28"/>
      <c r="T123" s="39"/>
    </row>
    <row r="124" spans="15:20" x14ac:dyDescent="0.25">
      <c r="O124" s="24">
        <v>499</v>
      </c>
      <c r="P124" s="24" t="s">
        <v>283</v>
      </c>
      <c r="Q124" s="25">
        <v>36000</v>
      </c>
      <c r="R124" s="25">
        <v>0</v>
      </c>
      <c r="S124" s="28"/>
      <c r="T124" s="39"/>
    </row>
    <row r="125" spans="15:20" x14ac:dyDescent="0.25">
      <c r="O125" s="20">
        <v>5</v>
      </c>
      <c r="P125" s="42" t="s">
        <v>284</v>
      </c>
      <c r="Q125" s="43">
        <f>Q126+Q131+Q135+Q140+Q145</f>
        <v>1419967.74</v>
      </c>
      <c r="R125" s="43">
        <f>R126+R131+R135+R140+R145</f>
        <v>1275838.56</v>
      </c>
      <c r="S125" s="28">
        <f>Q125-R125</f>
        <v>144129.17999999993</v>
      </c>
      <c r="T125" s="39">
        <f>S125/R125</f>
        <v>0.11296819559991973</v>
      </c>
    </row>
    <row r="126" spans="15:20" x14ac:dyDescent="0.25">
      <c r="O126" s="20">
        <v>52</v>
      </c>
      <c r="P126" s="20" t="s">
        <v>285</v>
      </c>
      <c r="Q126" s="21">
        <f>Q127+Q129+Q130</f>
        <v>111447.15000000001</v>
      </c>
      <c r="R126" s="21">
        <f>R127+R129+R130</f>
        <v>179343.96999999997</v>
      </c>
      <c r="S126" s="28">
        <f>Q126-R126</f>
        <v>-67896.819999999963</v>
      </c>
      <c r="T126" s="39">
        <f>S126/R126</f>
        <v>-0.37858434827778137</v>
      </c>
    </row>
    <row r="127" spans="15:20" x14ac:dyDescent="0.25">
      <c r="O127" s="24">
        <v>520</v>
      </c>
      <c r="P127" s="24" t="s">
        <v>286</v>
      </c>
      <c r="Q127" s="25">
        <f>Q128</f>
        <v>41736.19</v>
      </c>
      <c r="R127" s="25">
        <f>R128</f>
        <v>131930.32999999999</v>
      </c>
      <c r="S127" s="28"/>
      <c r="T127" s="39"/>
    </row>
    <row r="128" spans="15:20" x14ac:dyDescent="0.25">
      <c r="O128" s="24"/>
      <c r="P128" s="24" t="s">
        <v>287</v>
      </c>
      <c r="Q128" s="25">
        <v>41736.19</v>
      </c>
      <c r="R128" s="25">
        <v>131930.32999999999</v>
      </c>
      <c r="S128" s="28"/>
      <c r="T128" s="39"/>
    </row>
    <row r="129" spans="15:20" x14ac:dyDescent="0.25">
      <c r="O129" s="24">
        <v>528</v>
      </c>
      <c r="P129" s="24" t="s">
        <v>288</v>
      </c>
      <c r="Q129" s="25">
        <v>69710.960000000006</v>
      </c>
      <c r="R129" s="25">
        <v>47413.64</v>
      </c>
      <c r="S129" s="28"/>
      <c r="T129" s="39"/>
    </row>
    <row r="130" spans="15:20" x14ac:dyDescent="0.25">
      <c r="O130" s="24">
        <v>529</v>
      </c>
      <c r="P130" s="24" t="s">
        <v>289</v>
      </c>
      <c r="Q130" s="25">
        <v>0</v>
      </c>
      <c r="R130" s="25">
        <v>0</v>
      </c>
      <c r="S130" s="28"/>
      <c r="T130" s="39"/>
    </row>
    <row r="131" spans="15:20" x14ac:dyDescent="0.25">
      <c r="O131" s="20">
        <v>53</v>
      </c>
      <c r="P131" s="20" t="s">
        <v>290</v>
      </c>
      <c r="Q131" s="21">
        <f>Q132+Q133</f>
        <v>2049.13</v>
      </c>
      <c r="R131" s="21">
        <f>R132+R133</f>
        <v>3247.38</v>
      </c>
      <c r="S131" s="28">
        <f>Q131-R131</f>
        <v>-1198.25</v>
      </c>
      <c r="T131" s="39">
        <f>S131/R131</f>
        <v>-0.36898977021475771</v>
      </c>
    </row>
    <row r="132" spans="15:20" x14ac:dyDescent="0.25">
      <c r="O132" s="24">
        <v>530</v>
      </c>
      <c r="P132" s="24" t="s">
        <v>291</v>
      </c>
      <c r="Q132" s="25">
        <v>2049.13</v>
      </c>
      <c r="R132" s="25">
        <v>3247.38</v>
      </c>
      <c r="S132" s="28"/>
      <c r="T132" s="39"/>
    </row>
    <row r="133" spans="15:20" x14ac:dyDescent="0.25">
      <c r="O133" s="24">
        <v>537</v>
      </c>
      <c r="P133" s="24" t="s">
        <v>292</v>
      </c>
      <c r="Q133" s="25">
        <f>Q134</f>
        <v>0</v>
      </c>
      <c r="R133" s="25">
        <f>R134</f>
        <v>0</v>
      </c>
      <c r="S133" s="28"/>
      <c r="T133" s="39"/>
    </row>
    <row r="134" spans="15:20" x14ac:dyDescent="0.25">
      <c r="O134" s="24"/>
      <c r="P134" s="24" t="s">
        <v>293</v>
      </c>
      <c r="Q134" s="25">
        <v>0</v>
      </c>
      <c r="R134" s="25">
        <v>0</v>
      </c>
      <c r="S134" s="28"/>
      <c r="T134" s="39"/>
    </row>
    <row r="135" spans="15:20" x14ac:dyDescent="0.25">
      <c r="O135" s="20">
        <v>54</v>
      </c>
      <c r="P135" s="20" t="s">
        <v>294</v>
      </c>
      <c r="Q135" s="21">
        <f>Q136+Q139</f>
        <v>1112663.73</v>
      </c>
      <c r="R135" s="21">
        <f>R136+R139</f>
        <v>1046097.61</v>
      </c>
      <c r="S135" s="28">
        <f>Q135-R135</f>
        <v>66566.12</v>
      </c>
      <c r="T135" s="39">
        <f>S135/R135</f>
        <v>6.3632800002286591E-2</v>
      </c>
    </row>
    <row r="136" spans="15:20" x14ac:dyDescent="0.25">
      <c r="O136" s="24">
        <v>540</v>
      </c>
      <c r="P136" s="24" t="s">
        <v>295</v>
      </c>
      <c r="Q136" s="25">
        <f>Q137+Q138</f>
        <v>1112663.73</v>
      </c>
      <c r="R136" s="25">
        <f>R137+R138</f>
        <v>1046097.61</v>
      </c>
      <c r="S136" s="28"/>
      <c r="T136" s="39"/>
    </row>
    <row r="137" spans="15:20" x14ac:dyDescent="0.25">
      <c r="O137" s="24"/>
      <c r="P137" s="24" t="s">
        <v>296</v>
      </c>
      <c r="Q137" s="25">
        <v>1007258.5</v>
      </c>
      <c r="R137" s="25">
        <v>939292</v>
      </c>
      <c r="S137" s="28"/>
      <c r="T137" s="39"/>
    </row>
    <row r="138" spans="15:20" x14ac:dyDescent="0.25">
      <c r="O138" s="24"/>
      <c r="P138" s="24" t="s">
        <v>297</v>
      </c>
      <c r="Q138" s="25">
        <v>105405.23</v>
      </c>
      <c r="R138" s="25">
        <v>106805.61</v>
      </c>
      <c r="S138" s="28"/>
      <c r="T138" s="39"/>
    </row>
    <row r="139" spans="15:20" x14ac:dyDescent="0.25">
      <c r="O139" s="24">
        <v>549</v>
      </c>
      <c r="P139" s="29" t="s">
        <v>298</v>
      </c>
      <c r="Q139" s="30">
        <v>0</v>
      </c>
      <c r="R139" s="30">
        <v>0</v>
      </c>
      <c r="S139" s="28"/>
      <c r="T139" s="39"/>
    </row>
    <row r="140" spans="15:20" x14ac:dyDescent="0.25">
      <c r="O140" s="44">
        <v>55</v>
      </c>
      <c r="P140" s="45" t="s">
        <v>299</v>
      </c>
      <c r="Q140" s="28">
        <f>Q141+Q144</f>
        <v>193807.73</v>
      </c>
      <c r="R140" s="28">
        <f>R141+R144</f>
        <v>47149.599999999999</v>
      </c>
      <c r="S140" s="28">
        <f>Q140-R140</f>
        <v>146658.13</v>
      </c>
      <c r="T140" s="39">
        <f>S140/R140</f>
        <v>3.1104851366713611</v>
      </c>
    </row>
    <row r="141" spans="15:20" x14ac:dyDescent="0.25">
      <c r="O141" s="24">
        <v>550</v>
      </c>
      <c r="P141" s="24" t="s">
        <v>300</v>
      </c>
      <c r="Q141" s="25">
        <f>Q142+Q143</f>
        <v>0</v>
      </c>
      <c r="R141" s="25">
        <f>R142+R143</f>
        <v>0</v>
      </c>
      <c r="S141" s="28"/>
      <c r="T141" s="39"/>
    </row>
    <row r="142" spans="15:20" x14ac:dyDescent="0.25">
      <c r="O142" s="24"/>
      <c r="P142" s="24" t="s">
        <v>301</v>
      </c>
      <c r="Q142" s="25">
        <v>0</v>
      </c>
      <c r="R142" s="25">
        <v>0</v>
      </c>
      <c r="S142" s="28"/>
      <c r="T142" s="39"/>
    </row>
    <row r="143" spans="15:20" x14ac:dyDescent="0.25">
      <c r="O143" s="24"/>
      <c r="P143" s="24" t="s">
        <v>302</v>
      </c>
      <c r="Q143" s="25">
        <v>0</v>
      </c>
      <c r="R143" s="25">
        <v>0</v>
      </c>
      <c r="S143" s="28"/>
      <c r="T143" s="39"/>
    </row>
    <row r="144" spans="15:20" x14ac:dyDescent="0.25">
      <c r="O144" s="24">
        <v>559</v>
      </c>
      <c r="P144" s="24" t="s">
        <v>303</v>
      </c>
      <c r="Q144" s="25">
        <v>193807.73</v>
      </c>
      <c r="R144" s="25">
        <v>47149.599999999999</v>
      </c>
      <c r="S144" s="28"/>
      <c r="T144" s="39"/>
    </row>
    <row r="145" spans="15:20" x14ac:dyDescent="0.25">
      <c r="O145" s="20">
        <v>59</v>
      </c>
      <c r="P145" s="20" t="s">
        <v>304</v>
      </c>
      <c r="Q145" s="21">
        <f>Q146</f>
        <v>0</v>
      </c>
      <c r="R145" s="21">
        <f>R146</f>
        <v>0</v>
      </c>
      <c r="S145" s="28">
        <f>Q145-R145</f>
        <v>0</v>
      </c>
      <c r="T145" s="39"/>
    </row>
    <row r="146" spans="15:20" x14ac:dyDescent="0.25">
      <c r="O146" s="24">
        <v>591</v>
      </c>
      <c r="P146" s="24" t="s">
        <v>305</v>
      </c>
      <c r="Q146" s="25">
        <v>0</v>
      </c>
      <c r="R146" s="25">
        <v>0</v>
      </c>
      <c r="S146" s="28"/>
      <c r="T146" s="39"/>
    </row>
    <row r="147" spans="15:20" x14ac:dyDescent="0.25">
      <c r="O147" s="20">
        <v>6</v>
      </c>
      <c r="P147" s="20" t="s">
        <v>306</v>
      </c>
      <c r="Q147" s="21">
        <f>Q148+Q150</f>
        <v>220000</v>
      </c>
      <c r="R147" s="21">
        <f>R148+R150</f>
        <v>7166.06</v>
      </c>
      <c r="S147" s="28">
        <f>Q147-R147</f>
        <v>212833.94</v>
      </c>
      <c r="T147" s="39">
        <f>S147/R147</f>
        <v>29.700273232431766</v>
      </c>
    </row>
    <row r="148" spans="15:20" x14ac:dyDescent="0.25">
      <c r="O148" s="20">
        <v>60</v>
      </c>
      <c r="P148" s="20" t="s">
        <v>307</v>
      </c>
      <c r="Q148" s="21">
        <f>Q149</f>
        <v>0</v>
      </c>
      <c r="R148" s="21">
        <f>R149</f>
        <v>0</v>
      </c>
      <c r="S148" s="28">
        <f>Q148-R148</f>
        <v>0</v>
      </c>
      <c r="T148" s="39"/>
    </row>
    <row r="149" spans="15:20" x14ac:dyDescent="0.25">
      <c r="O149" s="24">
        <v>600</v>
      </c>
      <c r="P149" s="24" t="s">
        <v>308</v>
      </c>
      <c r="Q149" s="25">
        <v>0</v>
      </c>
      <c r="R149" s="25">
        <v>0</v>
      </c>
      <c r="S149" s="28"/>
      <c r="T149" s="39"/>
    </row>
    <row r="150" spans="15:20" x14ac:dyDescent="0.25">
      <c r="O150" s="20">
        <v>61</v>
      </c>
      <c r="P150" s="20" t="s">
        <v>309</v>
      </c>
      <c r="Q150" s="21">
        <f>Q151</f>
        <v>220000</v>
      </c>
      <c r="R150" s="21">
        <f>R151</f>
        <v>7166.06</v>
      </c>
      <c r="S150" s="28">
        <f>Q150-R150</f>
        <v>212833.94</v>
      </c>
      <c r="T150" s="39">
        <f>S150/R150</f>
        <v>29.700273232431766</v>
      </c>
    </row>
    <row r="151" spans="15:20" x14ac:dyDescent="0.25">
      <c r="O151" s="24">
        <v>613</v>
      </c>
      <c r="P151" s="24" t="s">
        <v>310</v>
      </c>
      <c r="Q151" s="25">
        <f>Q152</f>
        <v>220000</v>
      </c>
      <c r="R151" s="25">
        <f>R152</f>
        <v>7166.06</v>
      </c>
      <c r="S151" s="28"/>
      <c r="T151" s="39"/>
    </row>
    <row r="152" spans="15:20" x14ac:dyDescent="0.25">
      <c r="O152" s="24"/>
      <c r="P152" s="24" t="s">
        <v>311</v>
      </c>
      <c r="Q152" s="25">
        <v>220000</v>
      </c>
      <c r="R152" s="25">
        <v>7166.06</v>
      </c>
      <c r="S152" s="28"/>
      <c r="T152" s="39"/>
    </row>
    <row r="153" spans="15:20" x14ac:dyDescent="0.25">
      <c r="O153" s="20">
        <v>7</v>
      </c>
      <c r="P153" s="20" t="s">
        <v>312</v>
      </c>
      <c r="Q153" s="21">
        <f>Q154+Q165+Q171+Q174+Q177+Q185+Q192+Q196+Q200+Q206</f>
        <v>34170498.690000005</v>
      </c>
      <c r="R153" s="21">
        <f>R154+R165+R171+R174+R177+R185+R192+R196+R200+R206</f>
        <v>36609266.460000008</v>
      </c>
      <c r="S153" s="28">
        <f>Q153-R153</f>
        <v>-2438767.7700000033</v>
      </c>
      <c r="T153" s="39">
        <f>S153/R153</f>
        <v>-6.6616133176682135E-2</v>
      </c>
    </row>
    <row r="154" spans="15:20" x14ac:dyDescent="0.25">
      <c r="O154" s="20">
        <v>70</v>
      </c>
      <c r="P154" s="20" t="s">
        <v>225</v>
      </c>
      <c r="Q154" s="21">
        <f>Q155+Q160</f>
        <v>15146767.890000001</v>
      </c>
      <c r="R154" s="21">
        <f>R155+R160</f>
        <v>18287121.699999999</v>
      </c>
      <c r="S154" s="28">
        <f>Q154-R154</f>
        <v>-3140353.8099999987</v>
      </c>
      <c r="T154" s="39">
        <f>S154/R154</f>
        <v>-0.17172488166904903</v>
      </c>
    </row>
    <row r="155" spans="15:20" x14ac:dyDescent="0.25">
      <c r="O155" s="24">
        <v>700</v>
      </c>
      <c r="P155" s="24" t="s">
        <v>313</v>
      </c>
      <c r="Q155" s="25">
        <f>Q156+Q157+Q158+Q159</f>
        <v>-94011.76</v>
      </c>
      <c r="R155" s="25">
        <f>R156+R157+R158+R159</f>
        <v>-147021.76000000001</v>
      </c>
      <c r="S155" s="27"/>
      <c r="T155" s="39"/>
    </row>
    <row r="156" spans="15:20" x14ac:dyDescent="0.25">
      <c r="O156" s="24"/>
      <c r="P156" s="24" t="s">
        <v>314</v>
      </c>
      <c r="Q156" s="25">
        <v>-17743.439999999999</v>
      </c>
      <c r="R156" s="25">
        <v>-31866.66</v>
      </c>
      <c r="S156" s="27"/>
      <c r="T156" s="39"/>
    </row>
    <row r="157" spans="15:20" x14ac:dyDescent="0.25">
      <c r="O157" s="24"/>
      <c r="P157" s="24" t="s">
        <v>315</v>
      </c>
      <c r="Q157" s="25">
        <v>47185.46</v>
      </c>
      <c r="R157" s="25">
        <v>-293737.03000000003</v>
      </c>
      <c r="S157" s="27"/>
      <c r="T157" s="39"/>
    </row>
    <row r="158" spans="15:20" x14ac:dyDescent="0.25">
      <c r="O158" s="24"/>
      <c r="P158" s="24" t="s">
        <v>316</v>
      </c>
      <c r="Q158" s="25">
        <v>-46403.8</v>
      </c>
      <c r="R158" s="25">
        <v>-116363.2</v>
      </c>
      <c r="S158" s="27"/>
      <c r="T158" s="39"/>
    </row>
    <row r="159" spans="15:20" x14ac:dyDescent="0.25">
      <c r="O159" s="24"/>
      <c r="P159" s="24" t="s">
        <v>317</v>
      </c>
      <c r="Q159" s="25">
        <v>-77049.98</v>
      </c>
      <c r="R159" s="25">
        <v>294945.13</v>
      </c>
      <c r="S159" s="27"/>
      <c r="T159" s="39"/>
    </row>
    <row r="160" spans="15:20" x14ac:dyDescent="0.25">
      <c r="O160" s="24">
        <v>701</v>
      </c>
      <c r="P160" s="24" t="s">
        <v>318</v>
      </c>
      <c r="Q160" s="25">
        <f>Q161+Q162</f>
        <v>15240779.65</v>
      </c>
      <c r="R160" s="25">
        <f>R161+R162</f>
        <v>18434143.460000001</v>
      </c>
      <c r="S160" s="27"/>
      <c r="T160" s="39"/>
    </row>
    <row r="161" spans="15:20" x14ac:dyDescent="0.25">
      <c r="O161" s="24"/>
      <c r="P161" s="24" t="s">
        <v>319</v>
      </c>
      <c r="Q161" s="25">
        <v>171610.01</v>
      </c>
      <c r="R161" s="25">
        <v>395272.32</v>
      </c>
      <c r="S161" s="27"/>
      <c r="T161" s="39"/>
    </row>
    <row r="162" spans="15:20" x14ac:dyDescent="0.25">
      <c r="O162" s="24"/>
      <c r="P162" s="24" t="s">
        <v>320</v>
      </c>
      <c r="Q162" s="25">
        <v>15069169.640000001</v>
      </c>
      <c r="R162" s="25">
        <v>18038871.140000001</v>
      </c>
      <c r="S162" s="27"/>
      <c r="T162" s="39"/>
    </row>
    <row r="163" spans="15:20" x14ac:dyDescent="0.25">
      <c r="O163" s="16"/>
      <c r="P163" s="108" t="s">
        <v>159</v>
      </c>
      <c r="Q163" s="110">
        <v>2015</v>
      </c>
      <c r="R163" s="110">
        <v>2014</v>
      </c>
      <c r="S163" s="17" t="s">
        <v>160</v>
      </c>
      <c r="T163" s="108" t="s">
        <v>241</v>
      </c>
    </row>
    <row r="164" spans="15:20" x14ac:dyDescent="0.25">
      <c r="O164" s="18"/>
      <c r="P164" s="109"/>
      <c r="Q164" s="111"/>
      <c r="R164" s="111"/>
      <c r="S164" s="19" t="s">
        <v>162</v>
      </c>
      <c r="T164" s="109"/>
    </row>
    <row r="165" spans="15:20" x14ac:dyDescent="0.25">
      <c r="O165" s="20">
        <v>71</v>
      </c>
      <c r="P165" s="20" t="s">
        <v>321</v>
      </c>
      <c r="Q165" s="21">
        <f>Q166</f>
        <v>241284.26</v>
      </c>
      <c r="R165" s="21">
        <f>R166</f>
        <v>483381.02</v>
      </c>
      <c r="S165" s="28">
        <f>Q165-R165</f>
        <v>-242096.76</v>
      </c>
      <c r="T165" s="46">
        <f>S165/R165</f>
        <v>-0.50084043432239023</v>
      </c>
    </row>
    <row r="166" spans="15:20" x14ac:dyDescent="0.25">
      <c r="O166" s="24">
        <v>710</v>
      </c>
      <c r="P166" s="24" t="s">
        <v>322</v>
      </c>
      <c r="Q166" s="25">
        <f>Q167+Q168+Q169+Q170</f>
        <v>241284.26</v>
      </c>
      <c r="R166" s="25">
        <f>R167+R168+R169+R170</f>
        <v>483381.02</v>
      </c>
      <c r="S166" s="28"/>
      <c r="T166" s="46"/>
    </row>
    <row r="167" spans="15:20" x14ac:dyDescent="0.25">
      <c r="O167" s="24"/>
      <c r="P167" s="24" t="s">
        <v>323</v>
      </c>
      <c r="Q167" s="25">
        <v>0</v>
      </c>
      <c r="R167" s="25">
        <v>0</v>
      </c>
      <c r="S167" s="28"/>
      <c r="T167" s="46"/>
    </row>
    <row r="168" spans="15:20" x14ac:dyDescent="0.25">
      <c r="O168" s="24"/>
      <c r="P168" s="24" t="s">
        <v>324</v>
      </c>
      <c r="Q168" s="25">
        <v>0</v>
      </c>
      <c r="R168" s="25">
        <v>0</v>
      </c>
      <c r="S168" s="28"/>
      <c r="T168" s="46"/>
    </row>
    <row r="169" spans="15:20" x14ac:dyDescent="0.25">
      <c r="O169" s="24"/>
      <c r="P169" s="24" t="s">
        <v>325</v>
      </c>
      <c r="Q169" s="25">
        <v>241284.26</v>
      </c>
      <c r="R169" s="25">
        <v>483381.02</v>
      </c>
      <c r="S169" s="28"/>
      <c r="T169" s="46"/>
    </row>
    <row r="170" spans="15:20" x14ac:dyDescent="0.25">
      <c r="O170" s="31"/>
      <c r="P170" s="31" t="s">
        <v>326</v>
      </c>
      <c r="Q170" s="41">
        <v>0</v>
      </c>
      <c r="R170" s="41">
        <v>0</v>
      </c>
      <c r="S170" s="28"/>
      <c r="T170" s="46"/>
    </row>
    <row r="171" spans="15:20" x14ac:dyDescent="0.25">
      <c r="O171" s="35">
        <v>72</v>
      </c>
      <c r="P171" s="35" t="s">
        <v>327</v>
      </c>
      <c r="Q171" s="47">
        <f>Q172</f>
        <v>0</v>
      </c>
      <c r="R171" s="47">
        <f>R172</f>
        <v>-1037.4000000000001</v>
      </c>
      <c r="S171" s="28">
        <f>Q171-R171</f>
        <v>1037.4000000000001</v>
      </c>
      <c r="T171" s="46"/>
    </row>
    <row r="172" spans="15:20" x14ac:dyDescent="0.25">
      <c r="O172" s="31">
        <v>720</v>
      </c>
      <c r="P172" s="31" t="s">
        <v>328</v>
      </c>
      <c r="Q172" s="41">
        <f>Q173</f>
        <v>0</v>
      </c>
      <c r="R172" s="41">
        <f>R173</f>
        <v>-1037.4000000000001</v>
      </c>
      <c r="S172" s="28"/>
      <c r="T172" s="46"/>
    </row>
    <row r="173" spans="15:20" x14ac:dyDescent="0.25">
      <c r="O173" s="31"/>
      <c r="P173" s="31" t="s">
        <v>329</v>
      </c>
      <c r="Q173" s="41">
        <v>0</v>
      </c>
      <c r="R173" s="41">
        <v>-1037.4000000000001</v>
      </c>
      <c r="S173" s="28"/>
      <c r="T173" s="46"/>
    </row>
    <row r="174" spans="15:20" x14ac:dyDescent="0.25">
      <c r="O174" s="35">
        <v>73</v>
      </c>
      <c r="P174" s="35" t="s">
        <v>330</v>
      </c>
      <c r="Q174" s="47">
        <f>Q175</f>
        <v>0</v>
      </c>
      <c r="R174" s="47">
        <f>R175</f>
        <v>0</v>
      </c>
      <c r="S174" s="28">
        <f>Q174-R174</f>
        <v>0</v>
      </c>
      <c r="T174" s="46"/>
    </row>
    <row r="175" spans="15:20" x14ac:dyDescent="0.25">
      <c r="O175" s="31">
        <v>730</v>
      </c>
      <c r="P175" s="31" t="s">
        <v>331</v>
      </c>
      <c r="Q175" s="41">
        <f>Q176</f>
        <v>0</v>
      </c>
      <c r="R175" s="41">
        <f>R176</f>
        <v>0</v>
      </c>
      <c r="S175" s="28"/>
      <c r="T175" s="46"/>
    </row>
    <row r="176" spans="15:20" x14ac:dyDescent="0.25">
      <c r="O176" s="31"/>
      <c r="P176" s="31" t="s">
        <v>332</v>
      </c>
      <c r="Q176" s="41">
        <v>0</v>
      </c>
      <c r="R176" s="41">
        <v>0</v>
      </c>
      <c r="S176" s="28"/>
      <c r="T176" s="46"/>
    </row>
    <row r="177" spans="15:20" x14ac:dyDescent="0.25">
      <c r="O177" s="48">
        <v>74</v>
      </c>
      <c r="P177" s="35" t="s">
        <v>333</v>
      </c>
      <c r="Q177" s="47">
        <f>Q178+Q180+Q183</f>
        <v>1482503.38</v>
      </c>
      <c r="R177" s="47">
        <f>R178+R180+R183</f>
        <v>237249.89</v>
      </c>
      <c r="S177" s="28">
        <f>Q177-R177</f>
        <v>1245253.4899999998</v>
      </c>
      <c r="T177" s="46">
        <f>S177/R177</f>
        <v>5.2486999677850203</v>
      </c>
    </row>
    <row r="178" spans="15:20" x14ac:dyDescent="0.25">
      <c r="O178" s="24">
        <v>740</v>
      </c>
      <c r="P178" s="24" t="s">
        <v>334</v>
      </c>
      <c r="Q178" s="25">
        <f>Q179</f>
        <v>1294000</v>
      </c>
      <c r="R178" s="25">
        <f>R179</f>
        <v>-87.12</v>
      </c>
      <c r="S178" s="28"/>
      <c r="T178" s="46"/>
    </row>
    <row r="179" spans="15:20" x14ac:dyDescent="0.25">
      <c r="O179" s="24"/>
      <c r="P179" s="24" t="s">
        <v>335</v>
      </c>
      <c r="Q179" s="25">
        <v>1294000</v>
      </c>
      <c r="R179" s="25">
        <v>-87.12</v>
      </c>
      <c r="S179" s="28"/>
      <c r="T179" s="46"/>
    </row>
    <row r="180" spans="15:20" x14ac:dyDescent="0.25">
      <c r="O180" s="24">
        <v>741</v>
      </c>
      <c r="P180" s="24" t="s">
        <v>336</v>
      </c>
      <c r="Q180" s="41">
        <f>Q181+Q182</f>
        <v>0</v>
      </c>
      <c r="R180" s="41">
        <f>R181+R182</f>
        <v>0</v>
      </c>
      <c r="S180" s="28"/>
      <c r="T180" s="46"/>
    </row>
    <row r="181" spans="15:20" x14ac:dyDescent="0.25">
      <c r="O181" s="24"/>
      <c r="P181" s="24" t="s">
        <v>337</v>
      </c>
      <c r="Q181" s="41">
        <v>0</v>
      </c>
      <c r="R181" s="41">
        <v>0</v>
      </c>
      <c r="S181" s="28"/>
      <c r="T181" s="46"/>
    </row>
    <row r="182" spans="15:20" x14ac:dyDescent="0.25">
      <c r="O182" s="24"/>
      <c r="P182" s="24" t="s">
        <v>338</v>
      </c>
      <c r="Q182" s="25">
        <v>0</v>
      </c>
      <c r="R182" s="25">
        <v>0</v>
      </c>
      <c r="S182" s="28"/>
      <c r="T182" s="46"/>
    </row>
    <row r="183" spans="15:20" x14ac:dyDescent="0.25">
      <c r="O183" s="24">
        <v>742</v>
      </c>
      <c r="P183" s="24" t="s">
        <v>339</v>
      </c>
      <c r="Q183" s="41">
        <f>Q184</f>
        <v>188503.38</v>
      </c>
      <c r="R183" s="41">
        <f>R184</f>
        <v>237337.01</v>
      </c>
      <c r="S183" s="28"/>
      <c r="T183" s="46"/>
    </row>
    <row r="184" spans="15:20" x14ac:dyDescent="0.25">
      <c r="O184" s="24"/>
      <c r="P184" s="24" t="s">
        <v>340</v>
      </c>
      <c r="Q184" s="41">
        <v>188503.38</v>
      </c>
      <c r="R184" s="41">
        <v>237337.01</v>
      </c>
      <c r="S184" s="28"/>
      <c r="T184" s="46"/>
    </row>
    <row r="185" spans="15:20" x14ac:dyDescent="0.25">
      <c r="O185" s="20">
        <v>75</v>
      </c>
      <c r="P185" s="20" t="s">
        <v>341</v>
      </c>
      <c r="Q185" s="21">
        <f>Q186+Q190</f>
        <v>3692004.98</v>
      </c>
      <c r="R185" s="21">
        <f>R186+R190</f>
        <v>2550608.94</v>
      </c>
      <c r="S185" s="28">
        <f>Q185-R185</f>
        <v>1141396.04</v>
      </c>
      <c r="T185" s="46">
        <f>S185/R185</f>
        <v>0.44749942733283138</v>
      </c>
    </row>
    <row r="186" spans="15:20" x14ac:dyDescent="0.25">
      <c r="O186" s="24">
        <v>750</v>
      </c>
      <c r="P186" s="24" t="s">
        <v>342</v>
      </c>
      <c r="Q186" s="25">
        <f>Q187+Q188+Q189</f>
        <v>3653216.38</v>
      </c>
      <c r="R186" s="25">
        <f>R187+R188+R189</f>
        <v>2521493.23</v>
      </c>
      <c r="S186" s="28"/>
      <c r="T186" s="46"/>
    </row>
    <row r="187" spans="15:20" x14ac:dyDescent="0.25">
      <c r="O187" s="24"/>
      <c r="P187" s="24" t="s">
        <v>343</v>
      </c>
      <c r="Q187" s="25">
        <v>1335000</v>
      </c>
      <c r="R187" s="25">
        <v>1335000</v>
      </c>
      <c r="S187" s="28"/>
      <c r="T187" s="46"/>
    </row>
    <row r="188" spans="15:20" x14ac:dyDescent="0.25">
      <c r="O188" s="24"/>
      <c r="P188" s="24" t="s">
        <v>344</v>
      </c>
      <c r="Q188" s="25">
        <v>2284883.04</v>
      </c>
      <c r="R188" s="25">
        <v>1186493.23</v>
      </c>
      <c r="S188" s="28"/>
      <c r="T188" s="46"/>
    </row>
    <row r="189" spans="15:20" x14ac:dyDescent="0.25">
      <c r="O189" s="24"/>
      <c r="P189" s="24" t="s">
        <v>345</v>
      </c>
      <c r="Q189" s="25">
        <v>33333.339999999997</v>
      </c>
      <c r="R189" s="25">
        <v>0</v>
      </c>
      <c r="S189" s="28"/>
      <c r="T189" s="46"/>
    </row>
    <row r="190" spans="15:20" x14ac:dyDescent="0.25">
      <c r="O190" s="24">
        <v>759</v>
      </c>
      <c r="P190" s="24" t="s">
        <v>346</v>
      </c>
      <c r="Q190" s="25">
        <f>Q191</f>
        <v>38788.6</v>
      </c>
      <c r="R190" s="25">
        <f>R191</f>
        <v>29115.71</v>
      </c>
      <c r="S190" s="28"/>
      <c r="T190" s="46"/>
    </row>
    <row r="191" spans="15:20" x14ac:dyDescent="0.25">
      <c r="O191" s="24"/>
      <c r="P191" s="24" t="s">
        <v>347</v>
      </c>
      <c r="Q191" s="25">
        <v>38788.6</v>
      </c>
      <c r="R191" s="25">
        <v>29115.71</v>
      </c>
      <c r="S191" s="28"/>
      <c r="T191" s="46"/>
    </row>
    <row r="192" spans="15:20" x14ac:dyDescent="0.25">
      <c r="O192" s="20">
        <v>76</v>
      </c>
      <c r="P192" s="20" t="s">
        <v>267</v>
      </c>
      <c r="Q192" s="21">
        <f>Q193</f>
        <v>-8224.76</v>
      </c>
      <c r="R192" s="21">
        <f>R193</f>
        <v>-9378.34</v>
      </c>
      <c r="S192" s="28">
        <f>Q192-R192</f>
        <v>1153.58</v>
      </c>
      <c r="T192" s="46"/>
    </row>
    <row r="193" spans="15:20" x14ac:dyDescent="0.25">
      <c r="O193" s="24">
        <v>760</v>
      </c>
      <c r="P193" s="24" t="s">
        <v>348</v>
      </c>
      <c r="Q193" s="25">
        <f>Q194+Q195</f>
        <v>-8224.76</v>
      </c>
      <c r="R193" s="25">
        <f>R194+R195</f>
        <v>-9378.34</v>
      </c>
      <c r="S193" s="28"/>
      <c r="T193" s="46"/>
    </row>
    <row r="194" spans="15:20" x14ac:dyDescent="0.25">
      <c r="O194" s="24"/>
      <c r="P194" s="24" t="s">
        <v>349</v>
      </c>
      <c r="Q194" s="25">
        <v>0</v>
      </c>
      <c r="R194" s="25">
        <v>0</v>
      </c>
      <c r="S194" s="28"/>
      <c r="T194" s="46"/>
    </row>
    <row r="195" spans="15:20" x14ac:dyDescent="0.25">
      <c r="O195" s="24"/>
      <c r="P195" s="24" t="s">
        <v>350</v>
      </c>
      <c r="Q195" s="25">
        <v>-8224.76</v>
      </c>
      <c r="R195" s="25">
        <v>-9378.34</v>
      </c>
      <c r="S195" s="28"/>
      <c r="T195" s="46"/>
    </row>
    <row r="196" spans="15:20" x14ac:dyDescent="0.25">
      <c r="O196" s="20">
        <v>77</v>
      </c>
      <c r="P196" s="20" t="s">
        <v>269</v>
      </c>
      <c r="Q196" s="21">
        <f>Q197</f>
        <v>1048300.6</v>
      </c>
      <c r="R196" s="21">
        <f>R197</f>
        <v>1215268.42</v>
      </c>
      <c r="S196" s="28">
        <f>Q196-R196</f>
        <v>-166967.81999999995</v>
      </c>
      <c r="T196" s="46">
        <f>S196/R196</f>
        <v>-0.13739172124624119</v>
      </c>
    </row>
    <row r="197" spans="15:20" x14ac:dyDescent="0.25">
      <c r="O197" s="24">
        <v>770</v>
      </c>
      <c r="P197" s="24" t="s">
        <v>351</v>
      </c>
      <c r="Q197" s="25">
        <f>Q198+Q199</f>
        <v>1048300.6</v>
      </c>
      <c r="R197" s="25">
        <f>R198+R199</f>
        <v>1215268.42</v>
      </c>
      <c r="S197" s="28"/>
      <c r="T197" s="46"/>
    </row>
    <row r="198" spans="15:20" x14ac:dyDescent="0.25">
      <c r="O198" s="24"/>
      <c r="P198" s="24" t="s">
        <v>352</v>
      </c>
      <c r="Q198" s="25">
        <v>0</v>
      </c>
      <c r="R198" s="25">
        <v>0</v>
      </c>
      <c r="S198" s="28"/>
      <c r="T198" s="46"/>
    </row>
    <row r="199" spans="15:20" x14ac:dyDescent="0.25">
      <c r="O199" s="24"/>
      <c r="P199" s="24" t="s">
        <v>353</v>
      </c>
      <c r="Q199" s="25">
        <v>1048300.6</v>
      </c>
      <c r="R199" s="25">
        <v>1215268.42</v>
      </c>
      <c r="S199" s="28"/>
      <c r="T199" s="46"/>
    </row>
    <row r="200" spans="15:20" x14ac:dyDescent="0.25">
      <c r="O200" s="20">
        <v>78</v>
      </c>
      <c r="P200" s="20" t="s">
        <v>273</v>
      </c>
      <c r="Q200" s="21">
        <f>Q201+Q204</f>
        <v>186825.1</v>
      </c>
      <c r="R200" s="21">
        <f>R201+R204</f>
        <v>507357.79000000004</v>
      </c>
      <c r="S200" s="28">
        <f>Q200-R200</f>
        <v>-320532.69000000006</v>
      </c>
      <c r="T200" s="46">
        <f>S200/R200</f>
        <v>-0.63176853951527978</v>
      </c>
    </row>
    <row r="201" spans="15:20" x14ac:dyDescent="0.25">
      <c r="O201" s="24">
        <v>780</v>
      </c>
      <c r="P201" s="24" t="s">
        <v>354</v>
      </c>
      <c r="Q201" s="25">
        <f>Q203+Q202</f>
        <v>-40044.339999999997</v>
      </c>
      <c r="R201" s="25">
        <f>R203</f>
        <v>-784.54</v>
      </c>
      <c r="S201" s="28"/>
      <c r="T201" s="46"/>
    </row>
    <row r="202" spans="15:20" x14ac:dyDescent="0.25">
      <c r="O202" s="24"/>
      <c r="P202" s="24" t="s">
        <v>355</v>
      </c>
      <c r="Q202" s="25">
        <v>13625.34</v>
      </c>
      <c r="R202" s="25">
        <v>0</v>
      </c>
      <c r="S202" s="28"/>
      <c r="T202" s="46"/>
    </row>
    <row r="203" spans="15:20" x14ac:dyDescent="0.25">
      <c r="O203" s="24"/>
      <c r="P203" s="24" t="s">
        <v>356</v>
      </c>
      <c r="Q203" s="25">
        <v>-53669.68</v>
      </c>
      <c r="R203" s="25">
        <v>-784.54</v>
      </c>
      <c r="S203" s="28"/>
      <c r="T203" s="46"/>
    </row>
    <row r="204" spans="15:20" x14ac:dyDescent="0.25">
      <c r="O204" s="24">
        <v>781</v>
      </c>
      <c r="P204" s="24" t="s">
        <v>357</v>
      </c>
      <c r="Q204" s="25">
        <f>Q205</f>
        <v>226869.44</v>
      </c>
      <c r="R204" s="25">
        <f>R205</f>
        <v>508142.33</v>
      </c>
      <c r="S204" s="28"/>
      <c r="T204" s="46"/>
    </row>
    <row r="205" spans="15:20" x14ac:dyDescent="0.25">
      <c r="O205" s="24"/>
      <c r="P205" s="24" t="s">
        <v>358</v>
      </c>
      <c r="Q205" s="25">
        <v>226869.44</v>
      </c>
      <c r="R205" s="25">
        <v>508142.33</v>
      </c>
      <c r="S205" s="28"/>
      <c r="T205" s="46"/>
    </row>
    <row r="206" spans="15:20" x14ac:dyDescent="0.25">
      <c r="O206" s="20">
        <v>79</v>
      </c>
      <c r="P206" s="20" t="s">
        <v>359</v>
      </c>
      <c r="Q206" s="21">
        <f>Q207+Q215+Q210</f>
        <v>12381037.24</v>
      </c>
      <c r="R206" s="21">
        <f>R207+R215+R210</f>
        <v>13338694.440000001</v>
      </c>
      <c r="S206" s="28">
        <f>Q206-R206</f>
        <v>-957657.20000000112</v>
      </c>
      <c r="T206" s="46">
        <f>S206/R206</f>
        <v>-7.1795422281222973E-2</v>
      </c>
    </row>
    <row r="207" spans="15:20" x14ac:dyDescent="0.25">
      <c r="O207" s="24">
        <v>790</v>
      </c>
      <c r="P207" s="24" t="s">
        <v>360</v>
      </c>
      <c r="Q207" s="25">
        <f>Q208+Q209</f>
        <v>167568</v>
      </c>
      <c r="R207" s="25">
        <f>R208+R209</f>
        <v>0</v>
      </c>
      <c r="S207" s="28"/>
      <c r="T207" s="46"/>
    </row>
    <row r="208" spans="15:20" x14ac:dyDescent="0.25">
      <c r="O208" s="24"/>
      <c r="P208" s="24" t="s">
        <v>361</v>
      </c>
      <c r="Q208" s="25">
        <v>0</v>
      </c>
      <c r="R208" s="25">
        <v>0</v>
      </c>
      <c r="S208" s="28"/>
      <c r="T208" s="46"/>
    </row>
    <row r="209" spans="15:20" x14ac:dyDescent="0.25">
      <c r="O209" s="24"/>
      <c r="P209" s="24" t="s">
        <v>362</v>
      </c>
      <c r="Q209" s="25">
        <v>167568</v>
      </c>
      <c r="R209" s="25">
        <v>0</v>
      </c>
      <c r="S209" s="28"/>
      <c r="T209" s="46"/>
    </row>
    <row r="210" spans="15:20" x14ac:dyDescent="0.25">
      <c r="O210" s="24">
        <v>795</v>
      </c>
      <c r="P210" s="24" t="s">
        <v>363</v>
      </c>
      <c r="Q210" s="25">
        <f>Q211+Q212+Q213+Q214</f>
        <v>10269365.99</v>
      </c>
      <c r="R210" s="25">
        <f>R211+R212+R213</f>
        <v>9876483.7100000009</v>
      </c>
      <c r="S210" s="28"/>
      <c r="T210" s="46"/>
    </row>
    <row r="211" spans="15:20" x14ac:dyDescent="0.25">
      <c r="O211" s="24"/>
      <c r="P211" s="24" t="s">
        <v>364</v>
      </c>
      <c r="Q211" s="25">
        <v>1570759.82</v>
      </c>
      <c r="R211" s="25">
        <v>1106646.1200000001</v>
      </c>
      <c r="S211" s="28"/>
      <c r="T211" s="46"/>
    </row>
    <row r="212" spans="15:20" x14ac:dyDescent="0.25">
      <c r="O212" s="24"/>
      <c r="P212" s="24" t="s">
        <v>365</v>
      </c>
      <c r="Q212" s="25">
        <v>0</v>
      </c>
      <c r="R212" s="25">
        <v>7965.38</v>
      </c>
      <c r="S212" s="28"/>
      <c r="T212" s="46"/>
    </row>
    <row r="213" spans="15:20" x14ac:dyDescent="0.25">
      <c r="O213" s="24"/>
      <c r="P213" s="24" t="s">
        <v>366</v>
      </c>
      <c r="Q213" s="25">
        <v>6189168.2800000003</v>
      </c>
      <c r="R213" s="25">
        <v>8761872.2100000009</v>
      </c>
      <c r="S213" s="28"/>
      <c r="T213" s="46"/>
    </row>
    <row r="214" spans="15:20" x14ac:dyDescent="0.25">
      <c r="O214" s="24"/>
      <c r="P214" s="24" t="s">
        <v>367</v>
      </c>
      <c r="Q214" s="25">
        <v>2509437.89</v>
      </c>
      <c r="R214" s="25">
        <v>0</v>
      </c>
      <c r="S214" s="28"/>
      <c r="T214" s="46"/>
    </row>
    <row r="215" spans="15:20" x14ac:dyDescent="0.25">
      <c r="O215" s="24">
        <v>799</v>
      </c>
      <c r="P215" s="24" t="s">
        <v>368</v>
      </c>
      <c r="Q215" s="25">
        <f>SUM(Q216:Q217)</f>
        <v>1944103.25</v>
      </c>
      <c r="R215" s="25">
        <f>SUM(R216:R217)</f>
        <v>3462210.73</v>
      </c>
      <c r="S215" s="28"/>
      <c r="T215" s="46"/>
    </row>
    <row r="216" spans="15:20" x14ac:dyDescent="0.25">
      <c r="O216" s="24"/>
      <c r="P216" s="24" t="s">
        <v>369</v>
      </c>
      <c r="Q216" s="25">
        <v>0</v>
      </c>
      <c r="R216" s="25">
        <v>0</v>
      </c>
      <c r="S216" s="28"/>
      <c r="T216" s="46"/>
    </row>
    <row r="217" spans="15:20" x14ac:dyDescent="0.25">
      <c r="O217" s="24"/>
      <c r="P217" s="24" t="s">
        <v>370</v>
      </c>
      <c r="Q217" s="25">
        <v>1944103.25</v>
      </c>
      <c r="R217" s="25">
        <v>3462210.73</v>
      </c>
      <c r="S217" s="28"/>
      <c r="T217" s="46"/>
    </row>
    <row r="218" spans="15:20" x14ac:dyDescent="0.25">
      <c r="O218" s="20">
        <v>8</v>
      </c>
      <c r="P218" s="20" t="s">
        <v>371</v>
      </c>
      <c r="Q218" s="21">
        <f>Q219+Q222+Q224+Q231+Q235</f>
        <v>85117.42</v>
      </c>
      <c r="R218" s="21">
        <f>R219+R222+R224+R231+R235</f>
        <v>111618.01</v>
      </c>
      <c r="S218" s="28">
        <f>Q218-R218</f>
        <v>-26500.589999999997</v>
      </c>
      <c r="T218" s="46">
        <f>S218/R218</f>
        <v>-0.23742216869840269</v>
      </c>
    </row>
    <row r="219" spans="15:20" x14ac:dyDescent="0.25">
      <c r="O219" s="20">
        <v>80</v>
      </c>
      <c r="P219" s="20" t="s">
        <v>372</v>
      </c>
      <c r="Q219" s="21">
        <f>Q220+Q221</f>
        <v>0</v>
      </c>
      <c r="R219" s="21">
        <f>R220+R221</f>
        <v>0</v>
      </c>
      <c r="S219" s="28">
        <f>Q219-R219</f>
        <v>0</v>
      </c>
      <c r="T219" s="46"/>
    </row>
    <row r="220" spans="15:20" x14ac:dyDescent="0.25">
      <c r="O220" s="24">
        <v>800</v>
      </c>
      <c r="P220" s="24" t="s">
        <v>373</v>
      </c>
      <c r="Q220" s="25">
        <v>0</v>
      </c>
      <c r="R220" s="25">
        <v>0</v>
      </c>
      <c r="S220" s="28"/>
      <c r="T220" s="46"/>
    </row>
    <row r="221" spans="15:20" x14ac:dyDescent="0.25">
      <c r="O221" s="24">
        <v>801</v>
      </c>
      <c r="P221" s="24" t="s">
        <v>374</v>
      </c>
      <c r="Q221" s="25">
        <v>0</v>
      </c>
      <c r="R221" s="25">
        <v>0</v>
      </c>
      <c r="S221" s="28"/>
      <c r="T221" s="46"/>
    </row>
    <row r="222" spans="15:20" x14ac:dyDescent="0.25">
      <c r="O222" s="20">
        <v>81</v>
      </c>
      <c r="P222" s="20" t="s">
        <v>375</v>
      </c>
      <c r="Q222" s="21">
        <f>Q223</f>
        <v>0</v>
      </c>
      <c r="R222" s="21">
        <f>R223</f>
        <v>0</v>
      </c>
      <c r="S222" s="28">
        <f>Q222-R222</f>
        <v>0</v>
      </c>
      <c r="T222" s="46"/>
    </row>
    <row r="223" spans="15:20" x14ac:dyDescent="0.25">
      <c r="O223" s="24">
        <v>811</v>
      </c>
      <c r="P223" s="24" t="s">
        <v>376</v>
      </c>
      <c r="Q223" s="25">
        <v>0</v>
      </c>
      <c r="R223" s="25">
        <v>0</v>
      </c>
      <c r="S223" s="28"/>
      <c r="T223" s="46"/>
    </row>
    <row r="224" spans="15:20" x14ac:dyDescent="0.25">
      <c r="O224" s="20">
        <v>83</v>
      </c>
      <c r="P224" s="20" t="s">
        <v>377</v>
      </c>
      <c r="Q224" s="21">
        <f>Q225+Q228</f>
        <v>85100</v>
      </c>
      <c r="R224" s="21">
        <f>R225+R228</f>
        <v>86900</v>
      </c>
      <c r="S224" s="28">
        <f>Q224-R224</f>
        <v>-1800</v>
      </c>
      <c r="T224" s="46">
        <f>S224/R224</f>
        <v>-2.0713463751438434E-2</v>
      </c>
    </row>
    <row r="225" spans="15:20" x14ac:dyDescent="0.25">
      <c r="O225" s="24">
        <v>830</v>
      </c>
      <c r="P225" s="24" t="s">
        <v>378</v>
      </c>
      <c r="Q225" s="25">
        <f>Q226+Q227</f>
        <v>85100</v>
      </c>
      <c r="R225" s="25">
        <f>R226+R227</f>
        <v>86900</v>
      </c>
      <c r="S225" s="28"/>
      <c r="T225" s="46"/>
    </row>
    <row r="226" spans="15:20" x14ac:dyDescent="0.25">
      <c r="O226" s="24"/>
      <c r="P226" s="24" t="s">
        <v>379</v>
      </c>
      <c r="Q226" s="25">
        <v>30800</v>
      </c>
      <c r="R226" s="25">
        <v>34700</v>
      </c>
      <c r="S226" s="28"/>
      <c r="T226" s="46"/>
    </row>
    <row r="227" spans="15:20" x14ac:dyDescent="0.25">
      <c r="O227" s="24"/>
      <c r="P227" s="24" t="s">
        <v>380</v>
      </c>
      <c r="Q227" s="25">
        <v>54300</v>
      </c>
      <c r="R227" s="25">
        <v>52200</v>
      </c>
      <c r="S227" s="28"/>
      <c r="T227" s="46"/>
    </row>
    <row r="228" spans="15:20" x14ac:dyDescent="0.25">
      <c r="O228" s="24">
        <v>831</v>
      </c>
      <c r="P228" s="24" t="s">
        <v>381</v>
      </c>
      <c r="Q228" s="25">
        <f>Q229+Q230</f>
        <v>0</v>
      </c>
      <c r="R228" s="25">
        <f>R229+R230</f>
        <v>0</v>
      </c>
      <c r="S228" s="28"/>
      <c r="T228" s="46"/>
    </row>
    <row r="229" spans="15:20" x14ac:dyDescent="0.25">
      <c r="O229" s="24"/>
      <c r="P229" s="24" t="s">
        <v>382</v>
      </c>
      <c r="Q229" s="25">
        <v>0</v>
      </c>
      <c r="R229" s="25">
        <v>0</v>
      </c>
      <c r="S229" s="28"/>
      <c r="T229" s="46"/>
    </row>
    <row r="230" spans="15:20" x14ac:dyDescent="0.25">
      <c r="O230" s="24"/>
      <c r="P230" s="24" t="s">
        <v>383</v>
      </c>
      <c r="Q230" s="25">
        <v>0</v>
      </c>
      <c r="R230" s="25">
        <v>0</v>
      </c>
      <c r="S230" s="28"/>
      <c r="T230" s="46"/>
    </row>
    <row r="231" spans="15:20" x14ac:dyDescent="0.25">
      <c r="O231" s="20">
        <v>84</v>
      </c>
      <c r="P231" s="20" t="s">
        <v>384</v>
      </c>
      <c r="Q231" s="21">
        <f>Q232+Q234</f>
        <v>0</v>
      </c>
      <c r="R231" s="21">
        <f>R232+R234</f>
        <v>0</v>
      </c>
      <c r="S231" s="28">
        <f>Q231-R231</f>
        <v>0</v>
      </c>
      <c r="T231" s="46"/>
    </row>
    <row r="232" spans="15:20" x14ac:dyDescent="0.25">
      <c r="O232" s="24">
        <v>840</v>
      </c>
      <c r="P232" s="24" t="s">
        <v>385</v>
      </c>
      <c r="Q232" s="25">
        <f>Q233</f>
        <v>0</v>
      </c>
      <c r="R232" s="25">
        <f>R233</f>
        <v>0</v>
      </c>
      <c r="S232" s="28"/>
      <c r="T232" s="46"/>
    </row>
    <row r="233" spans="15:20" x14ac:dyDescent="0.25">
      <c r="O233" s="24"/>
      <c r="P233" s="24" t="s">
        <v>386</v>
      </c>
      <c r="Q233" s="25">
        <v>0</v>
      </c>
      <c r="R233" s="25">
        <v>0</v>
      </c>
      <c r="S233" s="28"/>
      <c r="T233" s="46"/>
    </row>
    <row r="234" spans="15:20" x14ac:dyDescent="0.25">
      <c r="O234" s="24">
        <v>841</v>
      </c>
      <c r="P234" s="24" t="s">
        <v>387</v>
      </c>
      <c r="Q234" s="25">
        <v>0</v>
      </c>
      <c r="R234" s="25">
        <v>0</v>
      </c>
      <c r="S234" s="28"/>
      <c r="T234" s="46"/>
    </row>
    <row r="235" spans="15:20" x14ac:dyDescent="0.25">
      <c r="O235" s="49">
        <v>86</v>
      </c>
      <c r="P235" s="20" t="s">
        <v>388</v>
      </c>
      <c r="Q235" s="21">
        <f>Q236+Q239</f>
        <v>17.420000000000002</v>
      </c>
      <c r="R235" s="21">
        <f>R236+R239</f>
        <v>24718.01</v>
      </c>
      <c r="S235" s="28">
        <f>Q235-R235</f>
        <v>-24700.59</v>
      </c>
      <c r="T235" s="46">
        <f>S235/R235</f>
        <v>-0.99929525070990755</v>
      </c>
    </row>
    <row r="236" spans="15:20" x14ac:dyDescent="0.25">
      <c r="O236" s="24">
        <v>860</v>
      </c>
      <c r="P236" s="24" t="s">
        <v>389</v>
      </c>
      <c r="Q236" s="25">
        <f>Q237+Q238</f>
        <v>17.420000000000002</v>
      </c>
      <c r="R236" s="25">
        <f>R237+R238</f>
        <v>24718.01</v>
      </c>
      <c r="S236" s="28"/>
      <c r="T236" s="46"/>
    </row>
    <row r="237" spans="15:20" x14ac:dyDescent="0.25">
      <c r="O237" s="24"/>
      <c r="P237" s="24" t="s">
        <v>390</v>
      </c>
      <c r="Q237" s="25">
        <v>17.420000000000002</v>
      </c>
      <c r="R237" s="25">
        <v>24718.01</v>
      </c>
      <c r="S237" s="28"/>
      <c r="T237" s="46"/>
    </row>
    <row r="238" spans="15:20" x14ac:dyDescent="0.25">
      <c r="O238" s="24"/>
      <c r="P238" s="24" t="s">
        <v>391</v>
      </c>
      <c r="Q238" s="25">
        <v>0</v>
      </c>
      <c r="R238" s="25">
        <v>0</v>
      </c>
      <c r="S238" s="28"/>
      <c r="T238" s="46"/>
    </row>
    <row r="239" spans="15:20" x14ac:dyDescent="0.25">
      <c r="O239" s="24">
        <v>861</v>
      </c>
      <c r="P239" s="24" t="s">
        <v>392</v>
      </c>
      <c r="Q239" s="25">
        <v>0</v>
      </c>
      <c r="R239" s="25">
        <v>0</v>
      </c>
      <c r="S239" s="28"/>
      <c r="T239" s="46"/>
    </row>
    <row r="240" spans="15:20" x14ac:dyDescent="0.25">
      <c r="O240" s="20">
        <v>9</v>
      </c>
      <c r="P240" s="20" t="s">
        <v>393</v>
      </c>
      <c r="Q240" s="21">
        <f>Q241+Q244</f>
        <v>-3567993.7600000002</v>
      </c>
      <c r="R240" s="21">
        <f>R241+R244</f>
        <v>5146357.5199999996</v>
      </c>
      <c r="S240" s="28">
        <f>Q240-R240</f>
        <v>-8714351.2799999993</v>
      </c>
      <c r="T240" s="46">
        <f>(S240/R240)</f>
        <v>-1.693304681249584</v>
      </c>
    </row>
    <row r="241" spans="15:20" x14ac:dyDescent="0.25">
      <c r="O241" s="20">
        <v>91</v>
      </c>
      <c r="P241" s="20" t="s">
        <v>394</v>
      </c>
      <c r="Q241" s="21">
        <f>SUM(Q242:Q243)</f>
        <v>-3567993.7600000002</v>
      </c>
      <c r="R241" s="21">
        <f>SUM(R242:R243)</f>
        <v>5146357.5199999996</v>
      </c>
      <c r="S241" s="28">
        <f>Q241-R241</f>
        <v>-8714351.2799999993</v>
      </c>
      <c r="T241" s="46">
        <f>(S241/R241)</f>
        <v>-1.693304681249584</v>
      </c>
    </row>
    <row r="242" spans="15:20" x14ac:dyDescent="0.25">
      <c r="O242" s="24">
        <v>910</v>
      </c>
      <c r="P242" s="24" t="s">
        <v>395</v>
      </c>
      <c r="Q242" s="21">
        <v>-1472.45</v>
      </c>
      <c r="R242" s="25">
        <v>-6017916.6699999999</v>
      </c>
      <c r="S242" s="28"/>
      <c r="T242" s="46"/>
    </row>
    <row r="243" spans="15:20" x14ac:dyDescent="0.25">
      <c r="O243" s="24">
        <v>911</v>
      </c>
      <c r="P243" s="24" t="s">
        <v>396</v>
      </c>
      <c r="Q243" s="25">
        <v>-3566521.31</v>
      </c>
      <c r="R243" s="25">
        <v>11164274.189999999</v>
      </c>
      <c r="S243" s="28"/>
      <c r="T243" s="46"/>
    </row>
    <row r="244" spans="15:20" x14ac:dyDescent="0.25">
      <c r="O244" s="20">
        <v>94</v>
      </c>
      <c r="P244" s="20" t="s">
        <v>397</v>
      </c>
      <c r="Q244" s="21">
        <f>Q245</f>
        <v>0</v>
      </c>
      <c r="R244" s="21">
        <f>R245</f>
        <v>0</v>
      </c>
      <c r="S244" s="28">
        <f>Q244-R244</f>
        <v>0</v>
      </c>
      <c r="T244" s="46"/>
    </row>
    <row r="245" spans="15:20" x14ac:dyDescent="0.25">
      <c r="O245" s="24">
        <v>941</v>
      </c>
      <c r="P245" s="24" t="s">
        <v>398</v>
      </c>
      <c r="Q245" s="25">
        <v>0</v>
      </c>
      <c r="R245" s="25">
        <v>0</v>
      </c>
      <c r="S245" s="27"/>
      <c r="T245" s="46"/>
    </row>
    <row r="246" spans="15:20" x14ac:dyDescent="0.25">
      <c r="O246" s="50"/>
      <c r="P246" s="51" t="s">
        <v>399</v>
      </c>
      <c r="Q246" s="52">
        <f>Q2+Q64+Q125+Q147+Q153+Q218+Q240</f>
        <v>312630677.23000002</v>
      </c>
      <c r="R246" s="52">
        <f>R2+R64+R125+R147+R153+R218+R240</f>
        <v>302915873.12</v>
      </c>
      <c r="S246" s="53">
        <f>Q246-R246</f>
        <v>9714804.1100000143</v>
      </c>
      <c r="T246" s="54">
        <f>S246/R246</f>
        <v>3.2070964158921772E-2</v>
      </c>
    </row>
    <row r="249" spans="15:20" x14ac:dyDescent="0.25">
      <c r="S249" s="60"/>
    </row>
    <row r="250" spans="15:20" x14ac:dyDescent="0.25">
      <c r="S250" s="60"/>
    </row>
  </sheetData>
  <mergeCells count="8">
    <mergeCell ref="P81:P82"/>
    <mergeCell ref="Q81:Q82"/>
    <mergeCell ref="R81:R82"/>
    <mergeCell ref="T81:T82"/>
    <mergeCell ref="P163:P164"/>
    <mergeCell ref="Q163:Q164"/>
    <mergeCell ref="R163:R164"/>
    <mergeCell ref="T163:T16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2"/>
  <sheetViews>
    <sheetView tabSelected="1" topLeftCell="A106" workbookViewId="0">
      <selection activeCell="H123" sqref="H123"/>
    </sheetView>
  </sheetViews>
  <sheetFormatPr baseColWidth="10" defaultRowHeight="15" x14ac:dyDescent="0.25"/>
  <cols>
    <col min="1" max="1" width="82.140625" customWidth="1"/>
    <col min="2" max="3" width="14.7109375" style="68" customWidth="1"/>
    <col min="4" max="4" width="13.28515625" style="68" bestFit="1" customWidth="1"/>
  </cols>
  <sheetData>
    <row r="1" spans="1:8" ht="30.75" customHeight="1" x14ac:dyDescent="0.25">
      <c r="A1" s="112" t="s">
        <v>506</v>
      </c>
      <c r="B1" s="112"/>
      <c r="C1" s="112"/>
      <c r="D1" s="112"/>
      <c r="E1" s="112"/>
    </row>
    <row r="2" spans="1:8" x14ac:dyDescent="0.25">
      <c r="A2" s="113" t="s">
        <v>159</v>
      </c>
      <c r="B2" s="114" t="s">
        <v>496</v>
      </c>
      <c r="C2" s="114">
        <v>2016</v>
      </c>
      <c r="D2" s="115" t="s">
        <v>497</v>
      </c>
      <c r="E2" s="113" t="s">
        <v>241</v>
      </c>
    </row>
    <row r="3" spans="1:8" x14ac:dyDescent="0.25">
      <c r="A3" s="113"/>
      <c r="B3" s="114"/>
      <c r="C3" s="114"/>
      <c r="D3" s="116"/>
      <c r="E3" s="113"/>
    </row>
    <row r="4" spans="1:8" s="94" customFormat="1" x14ac:dyDescent="0.25">
      <c r="A4" s="91" t="s">
        <v>484</v>
      </c>
      <c r="B4" s="92">
        <f>B5+B27+B41+B54+B57</f>
        <v>83609661.039999992</v>
      </c>
      <c r="C4" s="92">
        <f>C5+C27+C41+C54+C57</f>
        <v>93307868.950000018</v>
      </c>
      <c r="D4" s="92">
        <f>B4-C4</f>
        <v>-9698207.9100000262</v>
      </c>
      <c r="E4" s="93">
        <f>D4/C4</f>
        <v>-0.10393772807304077</v>
      </c>
    </row>
    <row r="5" spans="1:8" s="94" customFormat="1" x14ac:dyDescent="0.25">
      <c r="A5" s="95" t="s">
        <v>485</v>
      </c>
      <c r="B5" s="92">
        <f>B6+B17+B22+B24</f>
        <v>60986441.519999988</v>
      </c>
      <c r="C5" s="92">
        <f>C6+C17+C22+C24</f>
        <v>60489021.610000007</v>
      </c>
      <c r="D5" s="92">
        <f t="shared" ref="D5:D69" si="0">B5-C5</f>
        <v>497419.90999998152</v>
      </c>
      <c r="E5" s="93">
        <f t="shared" ref="E5:E68" si="1">D5/C5</f>
        <v>8.2233089040036379E-3</v>
      </c>
      <c r="G5" s="96"/>
      <c r="H5" s="97"/>
    </row>
    <row r="6" spans="1:8" x14ac:dyDescent="0.25">
      <c r="A6" s="83" t="s">
        <v>486</v>
      </c>
      <c r="B6" s="84">
        <f>SUM(B7:B16)</f>
        <v>60049187.169999987</v>
      </c>
      <c r="C6" s="84">
        <f>SUM(C7:C16)</f>
        <v>59780831.480000004</v>
      </c>
      <c r="D6" s="84">
        <f t="shared" si="0"/>
        <v>268355.68999998271</v>
      </c>
      <c r="E6" s="85">
        <f t="shared" si="1"/>
        <v>4.4889922631765758E-3</v>
      </c>
    </row>
    <row r="7" spans="1:8" x14ac:dyDescent="0.25">
      <c r="A7" s="86" t="s">
        <v>14</v>
      </c>
      <c r="B7" s="84">
        <v>47326248.759999998</v>
      </c>
      <c r="C7" s="84">
        <v>48167527.340000004</v>
      </c>
      <c r="D7" s="84">
        <f t="shared" si="0"/>
        <v>-841278.58000000566</v>
      </c>
      <c r="E7" s="85">
        <f t="shared" si="1"/>
        <v>-1.746567919215937E-2</v>
      </c>
    </row>
    <row r="8" spans="1:8" x14ac:dyDescent="0.25">
      <c r="A8" s="86" t="s">
        <v>15</v>
      </c>
      <c r="B8" s="84">
        <v>803643.98</v>
      </c>
      <c r="C8" s="84">
        <v>774950.56</v>
      </c>
      <c r="D8" s="84">
        <f t="shared" si="0"/>
        <v>28693.419999999925</v>
      </c>
      <c r="E8" s="85">
        <f t="shared" si="1"/>
        <v>3.7026129770136466E-2</v>
      </c>
    </row>
    <row r="9" spans="1:8" x14ac:dyDescent="0.25">
      <c r="A9" s="86" t="s">
        <v>16</v>
      </c>
      <c r="B9" s="84">
        <v>2223</v>
      </c>
      <c r="C9" s="84">
        <v>937.17</v>
      </c>
      <c r="D9" s="84">
        <f t="shared" si="0"/>
        <v>1285.83</v>
      </c>
      <c r="E9" s="85">
        <f t="shared" si="1"/>
        <v>1.3720349563046192</v>
      </c>
    </row>
    <row r="10" spans="1:8" x14ac:dyDescent="0.25">
      <c r="A10" s="86" t="s">
        <v>17</v>
      </c>
      <c r="B10" s="84">
        <v>120043.94</v>
      </c>
      <c r="C10" s="84">
        <v>132150.19</v>
      </c>
      <c r="D10" s="84">
        <f t="shared" si="0"/>
        <v>-12106.25</v>
      </c>
      <c r="E10" s="85">
        <f t="shared" si="1"/>
        <v>-9.160978126478668E-2</v>
      </c>
    </row>
    <row r="11" spans="1:8" x14ac:dyDescent="0.25">
      <c r="A11" s="86" t="s">
        <v>18</v>
      </c>
      <c r="B11" s="84">
        <v>1313.57</v>
      </c>
      <c r="C11" s="84">
        <v>3510.85</v>
      </c>
      <c r="D11" s="84">
        <f t="shared" si="0"/>
        <v>-2197.2799999999997</v>
      </c>
      <c r="E11" s="85">
        <f t="shared" si="1"/>
        <v>-0.62585413788683641</v>
      </c>
    </row>
    <row r="12" spans="1:8" x14ac:dyDescent="0.25">
      <c r="A12" s="87" t="s">
        <v>487</v>
      </c>
      <c r="B12" s="84">
        <v>1211004.6399999999</v>
      </c>
      <c r="C12" s="84">
        <v>1088853.04</v>
      </c>
      <c r="D12" s="84">
        <f t="shared" si="0"/>
        <v>122151.59999999986</v>
      </c>
      <c r="E12" s="85">
        <f t="shared" si="1"/>
        <v>0.11218373417959127</v>
      </c>
    </row>
    <row r="13" spans="1:8" x14ac:dyDescent="0.25">
      <c r="A13" s="86" t="s">
        <v>20</v>
      </c>
      <c r="B13" s="84">
        <v>174003.08</v>
      </c>
      <c r="C13" s="84">
        <v>551481.73</v>
      </c>
      <c r="D13" s="84">
        <f t="shared" si="0"/>
        <v>-377478.65</v>
      </c>
      <c r="E13" s="85">
        <f t="shared" si="1"/>
        <v>-0.6844807895993219</v>
      </c>
    </row>
    <row r="14" spans="1:8" x14ac:dyDescent="0.25">
      <c r="A14" s="86" t="s">
        <v>21</v>
      </c>
      <c r="B14" s="84">
        <v>9721967.3399999999</v>
      </c>
      <c r="C14" s="84">
        <v>8935147.5500000007</v>
      </c>
      <c r="D14" s="84">
        <f t="shared" si="0"/>
        <v>786819.78999999911</v>
      </c>
      <c r="E14" s="85">
        <f t="shared" si="1"/>
        <v>8.8058958802532478E-2</v>
      </c>
    </row>
    <row r="15" spans="1:8" x14ac:dyDescent="0.25">
      <c r="A15" s="86" t="s">
        <v>22</v>
      </c>
      <c r="B15" s="84">
        <v>-13850</v>
      </c>
      <c r="C15" s="84">
        <v>30050</v>
      </c>
      <c r="D15" s="84">
        <f t="shared" si="0"/>
        <v>-43900</v>
      </c>
      <c r="E15" s="85">
        <f t="shared" si="1"/>
        <v>-1.4608985024958403</v>
      </c>
    </row>
    <row r="16" spans="1:8" x14ac:dyDescent="0.25">
      <c r="A16" s="87" t="s">
        <v>488</v>
      </c>
      <c r="B16" s="84">
        <v>702588.86</v>
      </c>
      <c r="C16" s="84">
        <v>96223.05</v>
      </c>
      <c r="D16" s="84">
        <f t="shared" si="0"/>
        <v>606365.80999999994</v>
      </c>
      <c r="E16" s="85">
        <f t="shared" si="1"/>
        <v>6.3016689867968214</v>
      </c>
    </row>
    <row r="17" spans="1:8" x14ac:dyDescent="0.25">
      <c r="A17" s="83" t="s">
        <v>449</v>
      </c>
      <c r="B17" s="84">
        <f>SUM(B18:B21)</f>
        <v>206707.84</v>
      </c>
      <c r="C17" s="84">
        <f>SUM(C18:C21)</f>
        <v>109435.73999999999</v>
      </c>
      <c r="D17" s="84">
        <f t="shared" si="0"/>
        <v>97272.1</v>
      </c>
      <c r="E17" s="85">
        <f t="shared" si="1"/>
        <v>0.88885130214315733</v>
      </c>
    </row>
    <row r="18" spans="1:8" x14ac:dyDescent="0.25">
      <c r="A18" s="86" t="s">
        <v>25</v>
      </c>
      <c r="B18" s="84">
        <v>-1135.3499999999999</v>
      </c>
      <c r="C18" s="84">
        <v>6372.95</v>
      </c>
      <c r="D18" s="84">
        <f t="shared" si="0"/>
        <v>-7508.2999999999993</v>
      </c>
      <c r="E18" s="85">
        <f t="shared" si="1"/>
        <v>-1.17815140555002</v>
      </c>
    </row>
    <row r="19" spans="1:8" x14ac:dyDescent="0.25">
      <c r="A19" s="86" t="s">
        <v>26</v>
      </c>
      <c r="B19" s="84">
        <v>58920</v>
      </c>
      <c r="C19" s="84">
        <v>-181.8</v>
      </c>
      <c r="D19" s="84">
        <f t="shared" si="0"/>
        <v>59101.8</v>
      </c>
      <c r="E19" s="85"/>
    </row>
    <row r="20" spans="1:8" x14ac:dyDescent="0.25">
      <c r="A20" s="86" t="s">
        <v>27</v>
      </c>
      <c r="B20" s="84">
        <v>0</v>
      </c>
      <c r="C20" s="84">
        <v>3000</v>
      </c>
      <c r="D20" s="84">
        <f t="shared" si="0"/>
        <v>-3000</v>
      </c>
      <c r="E20" s="85">
        <f t="shared" si="1"/>
        <v>-1</v>
      </c>
    </row>
    <row r="21" spans="1:8" x14ac:dyDescent="0.25">
      <c r="A21" s="86" t="s">
        <v>28</v>
      </c>
      <c r="B21" s="84">
        <v>148923.19</v>
      </c>
      <c r="C21" s="84">
        <v>100244.59</v>
      </c>
      <c r="D21" s="84">
        <f t="shared" si="0"/>
        <v>48678.600000000006</v>
      </c>
      <c r="E21" s="85">
        <f t="shared" si="1"/>
        <v>0.48559827517874038</v>
      </c>
    </row>
    <row r="22" spans="1:8" x14ac:dyDescent="0.25">
      <c r="A22" s="88" t="s">
        <v>29</v>
      </c>
      <c r="B22" s="84">
        <f>SUM(B23)</f>
        <v>634400.11</v>
      </c>
      <c r="C22" s="84">
        <f>SUM(C23)</f>
        <v>544299.17000000004</v>
      </c>
      <c r="D22" s="84">
        <f t="shared" si="0"/>
        <v>90100.939999999944</v>
      </c>
      <c r="E22" s="85">
        <f t="shared" si="1"/>
        <v>0.1655356924391414</v>
      </c>
    </row>
    <row r="23" spans="1:8" x14ac:dyDescent="0.25">
      <c r="A23" s="86" t="s">
        <v>30</v>
      </c>
      <c r="B23" s="84">
        <v>634400.11</v>
      </c>
      <c r="C23" s="84">
        <v>544299.17000000004</v>
      </c>
      <c r="D23" s="84">
        <f t="shared" si="0"/>
        <v>90100.939999999944</v>
      </c>
      <c r="E23" s="85">
        <f t="shared" si="1"/>
        <v>0.1655356924391414</v>
      </c>
    </row>
    <row r="24" spans="1:8" x14ac:dyDescent="0.25">
      <c r="A24" s="88" t="s">
        <v>31</v>
      </c>
      <c r="B24" s="84">
        <f>SUM(B25:B26)</f>
        <v>96146.4</v>
      </c>
      <c r="C24" s="84">
        <f>SUM(C25:C26)</f>
        <v>54455.22</v>
      </c>
      <c r="D24" s="84">
        <f t="shared" si="0"/>
        <v>41691.179999999993</v>
      </c>
      <c r="E24" s="85">
        <f t="shared" si="1"/>
        <v>0.76560484008695573</v>
      </c>
    </row>
    <row r="25" spans="1:8" x14ac:dyDescent="0.25">
      <c r="A25" s="87" t="s">
        <v>32</v>
      </c>
      <c r="B25" s="84">
        <v>64172.28</v>
      </c>
      <c r="C25" s="84">
        <v>54455.22</v>
      </c>
      <c r="D25" s="84">
        <f t="shared" si="0"/>
        <v>9717.0599999999977</v>
      </c>
      <c r="E25" s="85">
        <f t="shared" si="1"/>
        <v>0.17844129543503814</v>
      </c>
    </row>
    <row r="26" spans="1:8" x14ac:dyDescent="0.25">
      <c r="A26" s="87" t="s">
        <v>439</v>
      </c>
      <c r="B26" s="84">
        <v>31974.12</v>
      </c>
      <c r="C26" s="84">
        <v>0</v>
      </c>
      <c r="D26" s="84">
        <f t="shared" si="0"/>
        <v>31974.12</v>
      </c>
      <c r="E26" s="85"/>
    </row>
    <row r="27" spans="1:8" s="94" customFormat="1" x14ac:dyDescent="0.25">
      <c r="A27" s="95" t="s">
        <v>434</v>
      </c>
      <c r="B27" s="92">
        <f>SUM(B28)</f>
        <v>20714833.5</v>
      </c>
      <c r="C27" s="92">
        <f>SUM(C28)</f>
        <v>20212989.869999997</v>
      </c>
      <c r="D27" s="92">
        <f t="shared" si="0"/>
        <v>501843.63000000268</v>
      </c>
      <c r="E27" s="93">
        <f t="shared" si="1"/>
        <v>2.4827778237045281E-2</v>
      </c>
      <c r="G27" s="96"/>
      <c r="H27" s="97"/>
    </row>
    <row r="28" spans="1:8" x14ac:dyDescent="0.25">
      <c r="A28" s="83" t="s">
        <v>491</v>
      </c>
      <c r="B28" s="84">
        <f>SUM(B29:B40)</f>
        <v>20714833.5</v>
      </c>
      <c r="C28" s="84">
        <f>SUM(C29:C40)</f>
        <v>20212989.869999997</v>
      </c>
      <c r="D28" s="84">
        <f t="shared" si="0"/>
        <v>501843.63000000268</v>
      </c>
      <c r="E28" s="85">
        <f t="shared" si="1"/>
        <v>2.4827778237045281E-2</v>
      </c>
    </row>
    <row r="29" spans="1:8" x14ac:dyDescent="0.25">
      <c r="A29" s="86" t="s">
        <v>34</v>
      </c>
      <c r="B29" s="84">
        <v>5744794.7999999998</v>
      </c>
      <c r="C29" s="84">
        <v>4990738.3</v>
      </c>
      <c r="D29" s="84">
        <f t="shared" si="0"/>
        <v>754056.5</v>
      </c>
      <c r="E29" s="85">
        <f t="shared" si="1"/>
        <v>0.15109117222195362</v>
      </c>
    </row>
    <row r="30" spans="1:8" x14ac:dyDescent="0.25">
      <c r="A30" s="87" t="s">
        <v>452</v>
      </c>
      <c r="B30" s="84">
        <v>11207396.210000001</v>
      </c>
      <c r="C30" s="84">
        <v>11332024.26</v>
      </c>
      <c r="D30" s="84">
        <f t="shared" si="0"/>
        <v>-124628.04999999888</v>
      </c>
      <c r="E30" s="85">
        <f t="shared" si="1"/>
        <v>-1.0997862971394564E-2</v>
      </c>
    </row>
    <row r="31" spans="1:8" x14ac:dyDescent="0.25">
      <c r="A31" s="87" t="s">
        <v>492</v>
      </c>
      <c r="B31" s="84">
        <v>72322.06</v>
      </c>
      <c r="C31" s="84">
        <v>61588.56</v>
      </c>
      <c r="D31" s="84">
        <f t="shared" si="0"/>
        <v>10733.5</v>
      </c>
      <c r="E31" s="85">
        <f t="shared" si="1"/>
        <v>0.17427749569075815</v>
      </c>
    </row>
    <row r="32" spans="1:8" x14ac:dyDescent="0.25">
      <c r="A32" s="86" t="s">
        <v>37</v>
      </c>
      <c r="B32" s="84">
        <v>1819.8</v>
      </c>
      <c r="C32" s="84">
        <v>2712</v>
      </c>
      <c r="D32" s="84">
        <f t="shared" si="0"/>
        <v>-892.2</v>
      </c>
      <c r="E32" s="85">
        <f t="shared" si="1"/>
        <v>-0.32898230088495578</v>
      </c>
    </row>
    <row r="33" spans="1:8" x14ac:dyDescent="0.25">
      <c r="A33" s="86" t="s">
        <v>38</v>
      </c>
      <c r="B33" s="84">
        <v>733876.65</v>
      </c>
      <c r="C33" s="84">
        <v>695797.71</v>
      </c>
      <c r="D33" s="84">
        <f t="shared" si="0"/>
        <v>38078.940000000061</v>
      </c>
      <c r="E33" s="85">
        <f t="shared" si="1"/>
        <v>5.4727026911313148E-2</v>
      </c>
    </row>
    <row r="34" spans="1:8" x14ac:dyDescent="0.25">
      <c r="A34" s="86" t="s">
        <v>39</v>
      </c>
      <c r="B34" s="84">
        <v>29499.97</v>
      </c>
      <c r="C34" s="84">
        <v>6884.5</v>
      </c>
      <c r="D34" s="84">
        <f t="shared" si="0"/>
        <v>22615.47</v>
      </c>
      <c r="E34" s="85">
        <f t="shared" si="1"/>
        <v>3.2849836589440047</v>
      </c>
    </row>
    <row r="35" spans="1:8" x14ac:dyDescent="0.25">
      <c r="A35" s="86" t="s">
        <v>40</v>
      </c>
      <c r="B35" s="84">
        <v>24814.07</v>
      </c>
      <c r="C35" s="84">
        <v>21123.97</v>
      </c>
      <c r="D35" s="84">
        <f t="shared" si="0"/>
        <v>3690.0999999999985</v>
      </c>
      <c r="E35" s="85">
        <f t="shared" si="1"/>
        <v>0.174687807263502</v>
      </c>
    </row>
    <row r="36" spans="1:8" x14ac:dyDescent="0.25">
      <c r="A36" s="86" t="s">
        <v>41</v>
      </c>
      <c r="B36" s="84">
        <v>2196764.64</v>
      </c>
      <c r="C36" s="84">
        <v>2411474.85</v>
      </c>
      <c r="D36" s="84">
        <f t="shared" si="0"/>
        <v>-214710.20999999996</v>
      </c>
      <c r="E36" s="85">
        <f t="shared" si="1"/>
        <v>-8.9036885456217782E-2</v>
      </c>
    </row>
    <row r="37" spans="1:8" x14ac:dyDescent="0.25">
      <c r="A37" s="86" t="s">
        <v>42</v>
      </c>
      <c r="B37" s="84">
        <v>0</v>
      </c>
      <c r="C37" s="84">
        <v>0</v>
      </c>
      <c r="D37" s="84">
        <f t="shared" si="0"/>
        <v>0</v>
      </c>
      <c r="E37" s="85"/>
    </row>
    <row r="38" spans="1:8" x14ac:dyDescent="0.25">
      <c r="A38" s="86" t="s">
        <v>43</v>
      </c>
      <c r="B38" s="84">
        <v>693382.36</v>
      </c>
      <c r="C38" s="84">
        <v>678307</v>
      </c>
      <c r="D38" s="84">
        <f t="shared" si="0"/>
        <v>15075.359999999986</v>
      </c>
      <c r="E38" s="85">
        <f t="shared" si="1"/>
        <v>2.2224980724067402E-2</v>
      </c>
    </row>
    <row r="39" spans="1:8" x14ac:dyDescent="0.25">
      <c r="A39" s="87" t="s">
        <v>489</v>
      </c>
      <c r="B39" s="84">
        <v>0</v>
      </c>
      <c r="C39" s="84">
        <v>130.58000000000001</v>
      </c>
      <c r="D39" s="84">
        <f t="shared" si="0"/>
        <v>-130.58000000000001</v>
      </c>
      <c r="E39" s="85">
        <f t="shared" si="1"/>
        <v>-1</v>
      </c>
    </row>
    <row r="40" spans="1:8" x14ac:dyDescent="0.25">
      <c r="A40" s="87" t="s">
        <v>490</v>
      </c>
      <c r="B40" s="84">
        <v>10162.94</v>
      </c>
      <c r="C40" s="84">
        <v>12208.14</v>
      </c>
      <c r="D40" s="84">
        <f t="shared" si="0"/>
        <v>-2045.1999999999989</v>
      </c>
      <c r="E40" s="85">
        <f t="shared" si="1"/>
        <v>-0.16752756767206134</v>
      </c>
    </row>
    <row r="41" spans="1:8" s="94" customFormat="1" x14ac:dyDescent="0.25">
      <c r="A41" s="95" t="s">
        <v>435</v>
      </c>
      <c r="B41" s="92">
        <f>B42+B44+B46+B48+B50+B52</f>
        <v>230191.03000000003</v>
      </c>
      <c r="C41" s="92">
        <f>C42+C44+C46+C48+C50+C52</f>
        <v>356022.33999999997</v>
      </c>
      <c r="D41" s="92">
        <f t="shared" si="0"/>
        <v>-125831.30999999994</v>
      </c>
      <c r="E41" s="93">
        <f t="shared" si="1"/>
        <v>-0.35343655681831637</v>
      </c>
      <c r="G41" s="96"/>
      <c r="H41" s="97"/>
    </row>
    <row r="42" spans="1:8" x14ac:dyDescent="0.25">
      <c r="A42" s="88" t="s">
        <v>46</v>
      </c>
      <c r="B42" s="84">
        <f>SUM(B43)</f>
        <v>154843.92000000001</v>
      </c>
      <c r="C42" s="84">
        <f>SUM(C43)</f>
        <v>161374.51999999999</v>
      </c>
      <c r="D42" s="84">
        <f t="shared" si="0"/>
        <v>-6530.5999999999767</v>
      </c>
      <c r="E42" s="85">
        <f t="shared" si="1"/>
        <v>-4.0468594422465066E-2</v>
      </c>
    </row>
    <row r="43" spans="1:8" x14ac:dyDescent="0.25">
      <c r="A43" s="86" t="s">
        <v>47</v>
      </c>
      <c r="B43" s="84">
        <v>154843.92000000001</v>
      </c>
      <c r="C43" s="84">
        <v>161374.51999999999</v>
      </c>
      <c r="D43" s="84">
        <f t="shared" si="0"/>
        <v>-6530.5999999999767</v>
      </c>
      <c r="E43" s="85">
        <f t="shared" si="1"/>
        <v>-4.0468594422465066E-2</v>
      </c>
    </row>
    <row r="44" spans="1:8" x14ac:dyDescent="0.25">
      <c r="A44" s="83" t="s">
        <v>451</v>
      </c>
      <c r="B44" s="84">
        <f>SUM(B45)</f>
        <v>17917.63</v>
      </c>
      <c r="C44" s="84">
        <f>SUM(C45)</f>
        <v>21380.78</v>
      </c>
      <c r="D44" s="84">
        <f t="shared" si="0"/>
        <v>-3463.1499999999978</v>
      </c>
      <c r="E44" s="85">
        <f t="shared" si="1"/>
        <v>-0.16197491391801414</v>
      </c>
    </row>
    <row r="45" spans="1:8" x14ac:dyDescent="0.25">
      <c r="A45" s="87" t="s">
        <v>450</v>
      </c>
      <c r="B45" s="84">
        <v>17917.63</v>
      </c>
      <c r="C45" s="84">
        <v>21380.78</v>
      </c>
      <c r="D45" s="84">
        <f t="shared" si="0"/>
        <v>-3463.1499999999978</v>
      </c>
      <c r="E45" s="85">
        <f t="shared" si="1"/>
        <v>-0.16197491391801414</v>
      </c>
    </row>
    <row r="46" spans="1:8" x14ac:dyDescent="0.25">
      <c r="A46" s="88" t="s">
        <v>50</v>
      </c>
      <c r="B46" s="84">
        <f>SUM(B47)</f>
        <v>0</v>
      </c>
      <c r="C46" s="84">
        <f>SUM(C47)</f>
        <v>0</v>
      </c>
      <c r="D46" s="84">
        <f t="shared" si="0"/>
        <v>0</v>
      </c>
      <c r="E46" s="85"/>
    </row>
    <row r="47" spans="1:8" x14ac:dyDescent="0.25">
      <c r="A47" s="86" t="s">
        <v>50</v>
      </c>
      <c r="B47" s="84">
        <v>0</v>
      </c>
      <c r="C47" s="84">
        <v>0</v>
      </c>
      <c r="D47" s="84">
        <f t="shared" si="0"/>
        <v>0</v>
      </c>
      <c r="E47" s="85"/>
    </row>
    <row r="48" spans="1:8" x14ac:dyDescent="0.25">
      <c r="A48" s="88" t="s">
        <v>51</v>
      </c>
      <c r="B48" s="84">
        <f>SUM(B49)</f>
        <v>350</v>
      </c>
      <c r="C48" s="84">
        <f>SUM(C49)</f>
        <v>2228.4</v>
      </c>
      <c r="D48" s="84">
        <f t="shared" si="0"/>
        <v>-1878.4</v>
      </c>
      <c r="E48" s="85">
        <f t="shared" si="1"/>
        <v>-0.84293663615149883</v>
      </c>
    </row>
    <row r="49" spans="1:8" x14ac:dyDescent="0.25">
      <c r="A49" s="86" t="s">
        <v>51</v>
      </c>
      <c r="B49" s="84">
        <v>350</v>
      </c>
      <c r="C49" s="84">
        <v>2228.4</v>
      </c>
      <c r="D49" s="84">
        <f t="shared" si="0"/>
        <v>-1878.4</v>
      </c>
      <c r="E49" s="85">
        <f t="shared" si="1"/>
        <v>-0.84293663615149883</v>
      </c>
    </row>
    <row r="50" spans="1:8" x14ac:dyDescent="0.25">
      <c r="A50" s="88" t="s">
        <v>52</v>
      </c>
      <c r="B50" s="84">
        <f>SUM(B51)</f>
        <v>52.07</v>
      </c>
      <c r="C50" s="84">
        <f>SUM(C51)</f>
        <v>104.49</v>
      </c>
      <c r="D50" s="84">
        <f t="shared" si="0"/>
        <v>-52.419999999999995</v>
      </c>
      <c r="E50" s="85">
        <f t="shared" si="1"/>
        <v>-0.50167480141640342</v>
      </c>
    </row>
    <row r="51" spans="1:8" x14ac:dyDescent="0.25">
      <c r="A51" s="86" t="s">
        <v>52</v>
      </c>
      <c r="B51" s="84">
        <v>52.07</v>
      </c>
      <c r="C51" s="84">
        <v>104.49</v>
      </c>
      <c r="D51" s="84">
        <f t="shared" si="0"/>
        <v>-52.419999999999995</v>
      </c>
      <c r="E51" s="85">
        <f t="shared" si="1"/>
        <v>-0.50167480141640342</v>
      </c>
    </row>
    <row r="52" spans="1:8" x14ac:dyDescent="0.25">
      <c r="A52" s="88" t="s">
        <v>53</v>
      </c>
      <c r="B52" s="84">
        <f>SUM(B53)</f>
        <v>57027.41</v>
      </c>
      <c r="C52" s="84">
        <f>SUM(C53)</f>
        <v>170934.15</v>
      </c>
      <c r="D52" s="84">
        <f t="shared" si="0"/>
        <v>-113906.73999999999</v>
      </c>
      <c r="E52" s="85">
        <f t="shared" si="1"/>
        <v>-0.6663779004956002</v>
      </c>
    </row>
    <row r="53" spans="1:8" x14ac:dyDescent="0.25">
      <c r="A53" s="86" t="s">
        <v>53</v>
      </c>
      <c r="B53" s="84">
        <v>57027.41</v>
      </c>
      <c r="C53" s="84">
        <v>170934.15</v>
      </c>
      <c r="D53" s="84">
        <f t="shared" si="0"/>
        <v>-113906.73999999999</v>
      </c>
      <c r="E53" s="85">
        <f t="shared" si="1"/>
        <v>-0.6663779004956002</v>
      </c>
    </row>
    <row r="54" spans="1:8" s="94" customFormat="1" x14ac:dyDescent="0.25">
      <c r="A54" s="95" t="s">
        <v>436</v>
      </c>
      <c r="B54" s="92">
        <f>SUM(B55)</f>
        <v>136029.18</v>
      </c>
      <c r="C54" s="92">
        <f>SUM(C55)</f>
        <v>686684.04</v>
      </c>
      <c r="D54" s="92">
        <f t="shared" si="0"/>
        <v>-550654.8600000001</v>
      </c>
      <c r="E54" s="93">
        <f t="shared" si="1"/>
        <v>-0.80190426444162011</v>
      </c>
      <c r="G54" s="96"/>
      <c r="H54" s="97"/>
    </row>
    <row r="55" spans="1:8" x14ac:dyDescent="0.25">
      <c r="A55" s="88" t="s">
        <v>54</v>
      </c>
      <c r="B55" s="84">
        <f>SUM(B56)</f>
        <v>136029.18</v>
      </c>
      <c r="C55" s="84">
        <f>SUM(C56)</f>
        <v>686684.04</v>
      </c>
      <c r="D55" s="84">
        <f t="shared" si="0"/>
        <v>-550654.8600000001</v>
      </c>
      <c r="E55" s="85">
        <f t="shared" si="1"/>
        <v>-0.80190426444162011</v>
      </c>
    </row>
    <row r="56" spans="1:8" x14ac:dyDescent="0.25">
      <c r="A56" s="86" t="s">
        <v>54</v>
      </c>
      <c r="B56" s="84">
        <v>136029.18</v>
      </c>
      <c r="C56" s="84">
        <v>686684.04</v>
      </c>
      <c r="D56" s="84">
        <f t="shared" si="0"/>
        <v>-550654.8600000001</v>
      </c>
      <c r="E56" s="85">
        <f t="shared" si="1"/>
        <v>-0.80190426444162011</v>
      </c>
    </row>
    <row r="57" spans="1:8" s="94" customFormat="1" x14ac:dyDescent="0.25">
      <c r="A57" s="95" t="s">
        <v>437</v>
      </c>
      <c r="B57" s="92">
        <f>B58+B62</f>
        <v>1542165.81</v>
      </c>
      <c r="C57" s="92">
        <f>C58+C62</f>
        <v>11563151.09</v>
      </c>
      <c r="D57" s="92">
        <f t="shared" si="0"/>
        <v>-10020985.279999999</v>
      </c>
      <c r="E57" s="93">
        <f t="shared" si="1"/>
        <v>-0.86663100758635847</v>
      </c>
      <c r="G57" s="96"/>
      <c r="H57" s="97"/>
    </row>
    <row r="58" spans="1:8" x14ac:dyDescent="0.25">
      <c r="A58" s="88" t="s">
        <v>55</v>
      </c>
      <c r="B58" s="84">
        <f>SUM(B59:B61)</f>
        <v>306423.21999999997</v>
      </c>
      <c r="C58" s="84">
        <f>SUM(C59:C61)</f>
        <v>11459547.35</v>
      </c>
      <c r="D58" s="84">
        <f t="shared" si="0"/>
        <v>-11153124.129999999</v>
      </c>
      <c r="E58" s="85">
        <f t="shared" si="1"/>
        <v>-0.97326044296156244</v>
      </c>
    </row>
    <row r="59" spans="1:8" x14ac:dyDescent="0.25">
      <c r="A59" s="87" t="s">
        <v>493</v>
      </c>
      <c r="B59" s="84">
        <v>44072.66</v>
      </c>
      <c r="C59" s="84">
        <v>101128.05</v>
      </c>
      <c r="D59" s="84">
        <f t="shared" si="0"/>
        <v>-57055.39</v>
      </c>
      <c r="E59" s="85">
        <f t="shared" si="1"/>
        <v>-0.56418955967211859</v>
      </c>
    </row>
    <row r="60" spans="1:8" x14ac:dyDescent="0.25">
      <c r="A60" s="87" t="s">
        <v>57</v>
      </c>
      <c r="B60" s="84">
        <v>257232.56</v>
      </c>
      <c r="C60" s="84">
        <v>11348877.27</v>
      </c>
      <c r="D60" s="84">
        <f t="shared" si="0"/>
        <v>-11091644.709999999</v>
      </c>
      <c r="E60" s="85">
        <f t="shared" si="1"/>
        <v>-0.977334096238755</v>
      </c>
    </row>
    <row r="61" spans="1:8" x14ac:dyDescent="0.25">
      <c r="A61" s="86" t="s">
        <v>58</v>
      </c>
      <c r="B61" s="84">
        <v>5118</v>
      </c>
      <c r="C61" s="84">
        <v>9542.0300000000007</v>
      </c>
      <c r="D61" s="84">
        <f t="shared" si="0"/>
        <v>-4424.0300000000007</v>
      </c>
      <c r="E61" s="85">
        <f t="shared" si="1"/>
        <v>-0.46363614451013047</v>
      </c>
    </row>
    <row r="62" spans="1:8" x14ac:dyDescent="0.25">
      <c r="A62" s="88" t="s">
        <v>59</v>
      </c>
      <c r="B62" s="84">
        <f>SUM(B63:B65)</f>
        <v>1235742.5900000001</v>
      </c>
      <c r="C62" s="84">
        <f>SUM(C63:C65)</f>
        <v>103603.74</v>
      </c>
      <c r="D62" s="84">
        <f t="shared" si="0"/>
        <v>1132138.8500000001</v>
      </c>
      <c r="E62" s="85">
        <f t="shared" si="1"/>
        <v>10.927586687507613</v>
      </c>
    </row>
    <row r="63" spans="1:8" x14ac:dyDescent="0.25">
      <c r="A63" s="86" t="s">
        <v>60</v>
      </c>
      <c r="B63" s="84">
        <v>603</v>
      </c>
      <c r="C63" s="84">
        <v>600</v>
      </c>
      <c r="D63" s="84">
        <f t="shared" si="0"/>
        <v>3</v>
      </c>
      <c r="E63" s="85">
        <f t="shared" si="1"/>
        <v>5.0000000000000001E-3</v>
      </c>
    </row>
    <row r="64" spans="1:8" x14ac:dyDescent="0.25">
      <c r="A64" s="86" t="s">
        <v>498</v>
      </c>
      <c r="B64" s="84">
        <v>568.07000000000005</v>
      </c>
      <c r="C64" s="84">
        <v>0</v>
      </c>
      <c r="D64" s="84">
        <f t="shared" si="0"/>
        <v>568.07000000000005</v>
      </c>
      <c r="E64" s="85"/>
    </row>
    <row r="65" spans="1:5" x14ac:dyDescent="0.25">
      <c r="A65" s="86" t="s">
        <v>61</v>
      </c>
      <c r="B65" s="84">
        <v>1234571.52</v>
      </c>
      <c r="C65" s="84">
        <v>103003.74</v>
      </c>
      <c r="D65" s="84">
        <f t="shared" si="0"/>
        <v>1131567.78</v>
      </c>
      <c r="E65" s="85">
        <f t="shared" si="1"/>
        <v>10.985696053366606</v>
      </c>
    </row>
    <row r="66" spans="1:5" s="94" customFormat="1" x14ac:dyDescent="0.25">
      <c r="A66" s="91" t="s">
        <v>406</v>
      </c>
      <c r="B66" s="92">
        <f>B67+B77+B82+B86+B90+B99+B103+B111</f>
        <v>195430739.36999997</v>
      </c>
      <c r="C66" s="92">
        <f>C67+C77+C82+C86+C90+C99+C103+C111</f>
        <v>191472086.70000002</v>
      </c>
      <c r="D66" s="92">
        <f t="shared" si="0"/>
        <v>3958652.6699999571</v>
      </c>
      <c r="E66" s="93">
        <f t="shared" si="1"/>
        <v>2.0674829100298078E-2</v>
      </c>
    </row>
    <row r="67" spans="1:5" s="94" customFormat="1" x14ac:dyDescent="0.25">
      <c r="A67" s="95" t="s">
        <v>407</v>
      </c>
      <c r="B67" s="92">
        <f>SUM(B68+B71)</f>
        <v>15939.029999999999</v>
      </c>
      <c r="C67" s="92">
        <f>SUM(C68+C71)</f>
        <v>167621</v>
      </c>
      <c r="D67" s="92">
        <f t="shared" si="0"/>
        <v>-151681.97</v>
      </c>
      <c r="E67" s="98">
        <f t="shared" si="1"/>
        <v>-0.90491030360157743</v>
      </c>
    </row>
    <row r="68" spans="1:5" x14ac:dyDescent="0.25">
      <c r="A68" s="88" t="s">
        <v>62</v>
      </c>
      <c r="B68" s="84">
        <f>SUM(B69:B70)</f>
        <v>4265.03</v>
      </c>
      <c r="C68" s="84">
        <f>SUM(C69:C70)</f>
        <v>167621</v>
      </c>
      <c r="D68" s="84">
        <f t="shared" si="0"/>
        <v>-163355.97</v>
      </c>
      <c r="E68" s="85">
        <f t="shared" si="1"/>
        <v>-0.97455551512042049</v>
      </c>
    </row>
    <row r="69" spans="1:5" x14ac:dyDescent="0.25">
      <c r="A69" s="87" t="s">
        <v>453</v>
      </c>
      <c r="B69" s="84">
        <v>0</v>
      </c>
      <c r="C69" s="84">
        <v>76600</v>
      </c>
      <c r="D69" s="84">
        <f t="shared" si="0"/>
        <v>-76600</v>
      </c>
      <c r="E69" s="85">
        <f t="shared" ref="E69:E70" si="2">D69/C69</f>
        <v>-1</v>
      </c>
    </row>
    <row r="70" spans="1:5" x14ac:dyDescent="0.25">
      <c r="A70" s="86" t="s">
        <v>64</v>
      </c>
      <c r="B70" s="89">
        <v>4265.03</v>
      </c>
      <c r="C70" s="84">
        <v>91021</v>
      </c>
      <c r="D70" s="84">
        <f t="shared" ref="D70:D140" si="3">B70-C70</f>
        <v>-86755.97</v>
      </c>
      <c r="E70" s="85">
        <f t="shared" si="2"/>
        <v>-0.9531423517649773</v>
      </c>
    </row>
    <row r="71" spans="1:5" x14ac:dyDescent="0.25">
      <c r="A71" s="88" t="s">
        <v>65</v>
      </c>
      <c r="B71" s="84">
        <f>SUM(B72:B74)</f>
        <v>11674</v>
      </c>
      <c r="C71" s="84">
        <f>SUM(C72:C74)</f>
        <v>0</v>
      </c>
      <c r="D71" s="84">
        <f t="shared" si="3"/>
        <v>11674</v>
      </c>
      <c r="E71" s="85"/>
    </row>
    <row r="72" spans="1:5" x14ac:dyDescent="0.25">
      <c r="A72" s="87" t="s">
        <v>440</v>
      </c>
      <c r="B72" s="84">
        <v>0</v>
      </c>
      <c r="C72" s="84">
        <v>0</v>
      </c>
      <c r="D72" s="84">
        <f t="shared" si="3"/>
        <v>0</v>
      </c>
      <c r="E72" s="85"/>
    </row>
    <row r="73" spans="1:5" x14ac:dyDescent="0.25">
      <c r="A73" s="86" t="s">
        <v>66</v>
      </c>
      <c r="B73" s="84">
        <v>0</v>
      </c>
      <c r="C73" s="84">
        <v>0</v>
      </c>
      <c r="D73" s="84">
        <f t="shared" si="3"/>
        <v>0</v>
      </c>
      <c r="E73" s="85"/>
    </row>
    <row r="74" spans="1:5" x14ac:dyDescent="0.25">
      <c r="A74" s="87" t="s">
        <v>499</v>
      </c>
      <c r="B74" s="84">
        <v>11674</v>
      </c>
      <c r="C74" s="84">
        <v>0</v>
      </c>
      <c r="D74" s="84">
        <f t="shared" si="3"/>
        <v>11674</v>
      </c>
      <c r="E74" s="85"/>
    </row>
    <row r="75" spans="1:5" ht="14.45" customHeight="1" x14ac:dyDescent="0.25">
      <c r="A75" s="113" t="s">
        <v>159</v>
      </c>
      <c r="B75" s="114" t="s">
        <v>496</v>
      </c>
      <c r="C75" s="114">
        <v>2016</v>
      </c>
      <c r="D75" s="115" t="s">
        <v>497</v>
      </c>
      <c r="E75" s="113" t="s">
        <v>241</v>
      </c>
    </row>
    <row r="76" spans="1:5" x14ac:dyDescent="0.25">
      <c r="A76" s="113"/>
      <c r="B76" s="114"/>
      <c r="C76" s="114"/>
      <c r="D76" s="116"/>
      <c r="E76" s="113"/>
    </row>
    <row r="77" spans="1:5" s="94" customFormat="1" x14ac:dyDescent="0.25">
      <c r="A77" s="95" t="s">
        <v>408</v>
      </c>
      <c r="B77" s="92">
        <f>B78</f>
        <v>515399.32</v>
      </c>
      <c r="C77" s="92">
        <f>C78</f>
        <v>1973055.7</v>
      </c>
      <c r="D77" s="92">
        <f t="shared" si="3"/>
        <v>-1457656.38</v>
      </c>
      <c r="E77" s="93">
        <f t="shared" ref="E77:E135" si="4">D77/C77</f>
        <v>-0.73878116061295174</v>
      </c>
    </row>
    <row r="78" spans="1:5" x14ac:dyDescent="0.25">
      <c r="A78" s="77" t="s">
        <v>67</v>
      </c>
      <c r="B78" s="78">
        <f>SUM(B79:B81)</f>
        <v>515399.32</v>
      </c>
      <c r="C78" s="78">
        <f>SUM(C79:C81)</f>
        <v>1973055.7</v>
      </c>
      <c r="D78" s="78">
        <f t="shared" si="3"/>
        <v>-1457656.38</v>
      </c>
      <c r="E78" s="79">
        <f t="shared" si="4"/>
        <v>-0.73878116061295174</v>
      </c>
    </row>
    <row r="79" spans="1:5" x14ac:dyDescent="0.25">
      <c r="A79" s="80" t="s">
        <v>68</v>
      </c>
      <c r="B79" s="78">
        <v>161647.32</v>
      </c>
      <c r="C79" s="78">
        <v>90129.7</v>
      </c>
      <c r="D79" s="78">
        <f t="shared" si="3"/>
        <v>71517.62000000001</v>
      </c>
      <c r="E79" s="79">
        <f t="shared" si="4"/>
        <v>0.7934967053035793</v>
      </c>
    </row>
    <row r="80" spans="1:5" x14ac:dyDescent="0.25">
      <c r="A80" s="80" t="s">
        <v>69</v>
      </c>
      <c r="B80" s="78">
        <v>329752</v>
      </c>
      <c r="C80" s="78">
        <v>1858926</v>
      </c>
      <c r="D80" s="78">
        <f t="shared" si="3"/>
        <v>-1529174</v>
      </c>
      <c r="E80" s="79">
        <f t="shared" si="4"/>
        <v>-0.82261155097082939</v>
      </c>
    </row>
    <row r="81" spans="1:5" x14ac:dyDescent="0.25">
      <c r="A81" s="80" t="s">
        <v>70</v>
      </c>
      <c r="B81" s="78">
        <v>24000</v>
      </c>
      <c r="C81" s="78">
        <v>24000</v>
      </c>
      <c r="D81" s="78">
        <f t="shared" si="3"/>
        <v>0</v>
      </c>
      <c r="E81" s="79"/>
    </row>
    <row r="82" spans="1:5" s="94" customFormat="1" x14ac:dyDescent="0.25">
      <c r="A82" s="95" t="s">
        <v>409</v>
      </c>
      <c r="B82" s="92">
        <f>B83</f>
        <v>658552.89</v>
      </c>
      <c r="C82" s="92">
        <f>C83</f>
        <v>236600.12</v>
      </c>
      <c r="D82" s="92">
        <f t="shared" si="3"/>
        <v>421952.77</v>
      </c>
      <c r="E82" s="93">
        <f t="shared" si="4"/>
        <v>1.783400490244891</v>
      </c>
    </row>
    <row r="83" spans="1:5" x14ac:dyDescent="0.25">
      <c r="A83" s="82" t="s">
        <v>454</v>
      </c>
      <c r="B83" s="78">
        <f>B84+B85</f>
        <v>658552.89</v>
      </c>
      <c r="C83" s="78">
        <f>C84+C85</f>
        <v>236600.12</v>
      </c>
      <c r="D83" s="78">
        <f t="shared" si="3"/>
        <v>421952.77</v>
      </c>
      <c r="E83" s="79">
        <f t="shared" si="4"/>
        <v>1.783400490244891</v>
      </c>
    </row>
    <row r="84" spans="1:5" x14ac:dyDescent="0.25">
      <c r="A84" s="81" t="s">
        <v>455</v>
      </c>
      <c r="B84" s="78">
        <v>0</v>
      </c>
      <c r="C84" s="78">
        <v>65909.179999999993</v>
      </c>
      <c r="D84" s="78">
        <f t="shared" si="3"/>
        <v>-65909.179999999993</v>
      </c>
      <c r="E84" s="79"/>
    </row>
    <row r="85" spans="1:5" x14ac:dyDescent="0.25">
      <c r="A85" s="81" t="s">
        <v>456</v>
      </c>
      <c r="B85" s="78">
        <v>658552.89</v>
      </c>
      <c r="C85" s="78">
        <v>170690.94</v>
      </c>
      <c r="D85" s="78">
        <f t="shared" si="3"/>
        <v>487861.95</v>
      </c>
      <c r="E85" s="79">
        <f t="shared" si="4"/>
        <v>2.8581596070652608</v>
      </c>
    </row>
    <row r="86" spans="1:5" s="94" customFormat="1" x14ac:dyDescent="0.25">
      <c r="A86" s="95" t="s">
        <v>458</v>
      </c>
      <c r="B86" s="92">
        <f>SUM(B87,B88)</f>
        <v>159981.10999999999</v>
      </c>
      <c r="C86" s="92">
        <f>SUM(C87,C88)</f>
        <v>137461.48000000001</v>
      </c>
      <c r="D86" s="92">
        <f>SUM(D87,D88)</f>
        <v>22519.629999999976</v>
      </c>
      <c r="E86" s="93">
        <f t="shared" si="4"/>
        <v>0.16382502210801145</v>
      </c>
    </row>
    <row r="87" spans="1:5" s="72" customFormat="1" x14ac:dyDescent="0.25">
      <c r="A87" s="82" t="s">
        <v>500</v>
      </c>
      <c r="B87" s="90">
        <v>24000</v>
      </c>
      <c r="C87" s="90">
        <v>0</v>
      </c>
      <c r="D87" s="90">
        <f t="shared" si="3"/>
        <v>24000</v>
      </c>
      <c r="E87" s="79"/>
    </row>
    <row r="88" spans="1:5" x14ac:dyDescent="0.25">
      <c r="A88" s="82" t="s">
        <v>457</v>
      </c>
      <c r="B88" s="78">
        <f>SUM(B89:B89)</f>
        <v>135981.10999999999</v>
      </c>
      <c r="C88" s="78">
        <f>SUM(C89:C89)</f>
        <v>137461.48000000001</v>
      </c>
      <c r="D88" s="78">
        <f t="shared" si="3"/>
        <v>-1480.3700000000244</v>
      </c>
      <c r="E88" s="79">
        <f t="shared" si="4"/>
        <v>-1.0769344255569083E-2</v>
      </c>
    </row>
    <row r="89" spans="1:5" x14ac:dyDescent="0.25">
      <c r="A89" s="80" t="s">
        <v>75</v>
      </c>
      <c r="B89" s="78">
        <v>135981.10999999999</v>
      </c>
      <c r="C89" s="78">
        <v>137461.48000000001</v>
      </c>
      <c r="D89" s="78">
        <f t="shared" si="3"/>
        <v>-1480.3700000000244</v>
      </c>
      <c r="E89" s="79">
        <f t="shared" si="4"/>
        <v>-1.0769344255569083E-2</v>
      </c>
    </row>
    <row r="90" spans="1:5" s="94" customFormat="1" x14ac:dyDescent="0.25">
      <c r="A90" s="95" t="s">
        <v>411</v>
      </c>
      <c r="B90" s="92">
        <f>B91+B94</f>
        <v>187486546.22999999</v>
      </c>
      <c r="C90" s="92">
        <f>C91+C94</f>
        <v>183850483.56</v>
      </c>
      <c r="D90" s="92">
        <f t="shared" si="3"/>
        <v>3636062.6699999869</v>
      </c>
      <c r="E90" s="93">
        <f t="shared" si="4"/>
        <v>1.9777280970889315E-2</v>
      </c>
    </row>
    <row r="91" spans="1:5" x14ac:dyDescent="0.25">
      <c r="A91" s="77" t="s">
        <v>76</v>
      </c>
      <c r="B91" s="78">
        <f>SUM(B92:B93)</f>
        <v>186656114.72</v>
      </c>
      <c r="C91" s="78">
        <f>SUM(C92:C93)</f>
        <v>183441845.43000001</v>
      </c>
      <c r="D91" s="78">
        <f t="shared" si="3"/>
        <v>3214269.2899999917</v>
      </c>
      <c r="E91" s="79">
        <f t="shared" si="4"/>
        <v>1.7522006947027428E-2</v>
      </c>
    </row>
    <row r="92" spans="1:5" x14ac:dyDescent="0.25">
      <c r="A92" s="80" t="s">
        <v>77</v>
      </c>
      <c r="B92" s="78">
        <v>179223642.97</v>
      </c>
      <c r="C92" s="78">
        <v>176665556.19</v>
      </c>
      <c r="D92" s="78">
        <f t="shared" si="3"/>
        <v>2558086.7800000012</v>
      </c>
      <c r="E92" s="79">
        <f t="shared" si="4"/>
        <v>1.4479827506663687E-2</v>
      </c>
    </row>
    <row r="93" spans="1:5" x14ac:dyDescent="0.25">
      <c r="A93" s="80" t="s">
        <v>78</v>
      </c>
      <c r="B93" s="78">
        <v>7432471.75</v>
      </c>
      <c r="C93" s="78">
        <v>6776289.2400000002</v>
      </c>
      <c r="D93" s="78">
        <f t="shared" si="3"/>
        <v>656182.50999999978</v>
      </c>
      <c r="E93" s="79"/>
    </row>
    <row r="94" spans="1:5" x14ac:dyDescent="0.25">
      <c r="A94" s="77" t="s">
        <v>80</v>
      </c>
      <c r="B94" s="78">
        <f>SUM(B95:B98)</f>
        <v>830431.51</v>
      </c>
      <c r="C94" s="78">
        <f>SUM(C95:C98)</f>
        <v>408638.13</v>
      </c>
      <c r="D94" s="78">
        <f t="shared" si="3"/>
        <v>421793.38</v>
      </c>
      <c r="E94" s="79">
        <f t="shared" si="4"/>
        <v>1.0321929086744792</v>
      </c>
    </row>
    <row r="95" spans="1:5" x14ac:dyDescent="0.25">
      <c r="A95" s="81" t="s">
        <v>441</v>
      </c>
      <c r="B95" s="78">
        <v>0</v>
      </c>
      <c r="C95" s="78">
        <v>0</v>
      </c>
      <c r="D95" s="78">
        <f t="shared" si="3"/>
        <v>0</v>
      </c>
      <c r="E95" s="79"/>
    </row>
    <row r="96" spans="1:5" x14ac:dyDescent="0.25">
      <c r="A96" s="80" t="s">
        <v>81</v>
      </c>
      <c r="B96" s="78">
        <v>168867</v>
      </c>
      <c r="C96" s="78">
        <v>168867</v>
      </c>
      <c r="D96" s="78">
        <f>B96-C96</f>
        <v>0</v>
      </c>
      <c r="E96" s="79">
        <f>D96/C96</f>
        <v>0</v>
      </c>
    </row>
    <row r="97" spans="1:5" x14ac:dyDescent="0.25">
      <c r="A97" s="81" t="s">
        <v>501</v>
      </c>
      <c r="B97" s="89">
        <v>36727.15</v>
      </c>
      <c r="C97" s="78">
        <v>0</v>
      </c>
      <c r="D97" s="78">
        <f>B97-C97</f>
        <v>36727.15</v>
      </c>
      <c r="E97" s="79"/>
    </row>
    <row r="98" spans="1:5" x14ac:dyDescent="0.25">
      <c r="A98" s="80" t="s">
        <v>82</v>
      </c>
      <c r="B98" s="78">
        <v>624837.36</v>
      </c>
      <c r="C98" s="78">
        <v>239771.13</v>
      </c>
      <c r="D98" s="78">
        <f t="shared" si="3"/>
        <v>385066.23</v>
      </c>
      <c r="E98" s="79">
        <f t="shared" si="4"/>
        <v>1.6059741220721611</v>
      </c>
    </row>
    <row r="99" spans="1:5" s="94" customFormat="1" x14ac:dyDescent="0.25">
      <c r="A99" s="95" t="s">
        <v>412</v>
      </c>
      <c r="B99" s="92">
        <f>B100</f>
        <v>3088236.31</v>
      </c>
      <c r="C99" s="92">
        <f>C100</f>
        <v>3430287.67</v>
      </c>
      <c r="D99" s="92">
        <f t="shared" si="3"/>
        <v>-342051.35999999987</v>
      </c>
      <c r="E99" s="93">
        <f t="shared" si="4"/>
        <v>-9.9715065588070598E-2</v>
      </c>
    </row>
    <row r="100" spans="1:5" x14ac:dyDescent="0.25">
      <c r="A100" s="77" t="s">
        <v>83</v>
      </c>
      <c r="B100" s="78">
        <f>SUM(B101:B102)</f>
        <v>3088236.31</v>
      </c>
      <c r="C100" s="78">
        <f>SUM(C101:C102)</f>
        <v>3430287.67</v>
      </c>
      <c r="D100" s="78">
        <f t="shared" si="3"/>
        <v>-342051.35999999987</v>
      </c>
      <c r="E100" s="79">
        <f t="shared" si="4"/>
        <v>-9.9715065588070598E-2</v>
      </c>
    </row>
    <row r="101" spans="1:5" x14ac:dyDescent="0.25">
      <c r="A101" s="80" t="s">
        <v>84</v>
      </c>
      <c r="B101" s="78">
        <v>688148.91</v>
      </c>
      <c r="C101" s="78">
        <v>403302.15</v>
      </c>
      <c r="D101" s="78">
        <f t="shared" si="3"/>
        <v>284846.76</v>
      </c>
      <c r="E101" s="79">
        <f t="shared" si="4"/>
        <v>0.70628624221318925</v>
      </c>
    </row>
    <row r="102" spans="1:5" x14ac:dyDescent="0.25">
      <c r="A102" s="80" t="s">
        <v>85</v>
      </c>
      <c r="B102" s="78">
        <v>2400087.4</v>
      </c>
      <c r="C102" s="78">
        <v>3026985.52</v>
      </c>
      <c r="D102" s="78">
        <f t="shared" si="3"/>
        <v>-626898.12000000011</v>
      </c>
      <c r="E102" s="79">
        <f t="shared" si="4"/>
        <v>-0.20710311161316691</v>
      </c>
    </row>
    <row r="103" spans="1:5" s="94" customFormat="1" x14ac:dyDescent="0.25">
      <c r="A103" s="95" t="s">
        <v>459</v>
      </c>
      <c r="B103" s="92">
        <f>B104+B107</f>
        <v>408539.53</v>
      </c>
      <c r="C103" s="92">
        <f>C104+C107</f>
        <v>487054.24</v>
      </c>
      <c r="D103" s="92">
        <f t="shared" si="3"/>
        <v>-78514.709999999963</v>
      </c>
      <c r="E103" s="93">
        <f t="shared" si="4"/>
        <v>-0.16120321629886636</v>
      </c>
    </row>
    <row r="104" spans="1:5" x14ac:dyDescent="0.25">
      <c r="A104" s="82" t="s">
        <v>460</v>
      </c>
      <c r="B104" s="78">
        <f>B105+B106</f>
        <v>35758.21</v>
      </c>
      <c r="C104" s="78">
        <f>C105+C106</f>
        <v>35249.81</v>
      </c>
      <c r="D104" s="78">
        <f t="shared" si="3"/>
        <v>508.40000000000146</v>
      </c>
      <c r="E104" s="79">
        <f t="shared" si="4"/>
        <v>1.4422772775229185E-2</v>
      </c>
    </row>
    <row r="105" spans="1:5" x14ac:dyDescent="0.25">
      <c r="A105" s="81" t="s">
        <v>461</v>
      </c>
      <c r="B105" s="78">
        <v>18772.09</v>
      </c>
      <c r="C105" s="78">
        <v>10002.65</v>
      </c>
      <c r="D105" s="78">
        <f t="shared" si="3"/>
        <v>8769.44</v>
      </c>
      <c r="E105" s="79">
        <f t="shared" si="4"/>
        <v>0.87671167140707718</v>
      </c>
    </row>
    <row r="106" spans="1:5" x14ac:dyDescent="0.25">
      <c r="A106" s="81" t="s">
        <v>462</v>
      </c>
      <c r="B106" s="78">
        <v>16986.12</v>
      </c>
      <c r="C106" s="78">
        <v>25247.16</v>
      </c>
      <c r="D106" s="78">
        <f t="shared" si="3"/>
        <v>-8261.0400000000009</v>
      </c>
      <c r="E106" s="79">
        <f t="shared" si="4"/>
        <v>-0.32720670364508331</v>
      </c>
    </row>
    <row r="107" spans="1:5" x14ac:dyDescent="0.25">
      <c r="A107" s="77" t="s">
        <v>89</v>
      </c>
      <c r="B107" s="78">
        <f>B108+B109+B110</f>
        <v>372781.32</v>
      </c>
      <c r="C107" s="78">
        <f>C108+C109+C110</f>
        <v>451804.43</v>
      </c>
      <c r="D107" s="78">
        <f t="shared" si="3"/>
        <v>-79023.109999999986</v>
      </c>
      <c r="E107" s="79">
        <f t="shared" si="4"/>
        <v>-0.17490556699499379</v>
      </c>
    </row>
    <row r="108" spans="1:5" x14ac:dyDescent="0.25">
      <c r="A108" s="80" t="s">
        <v>90</v>
      </c>
      <c r="B108" s="78">
        <v>309480.40000000002</v>
      </c>
      <c r="C108" s="78">
        <v>284619</v>
      </c>
      <c r="D108" s="78">
        <f t="shared" si="3"/>
        <v>24861.400000000023</v>
      </c>
      <c r="E108" s="79">
        <f t="shared" si="4"/>
        <v>8.7349755286892386E-2</v>
      </c>
    </row>
    <row r="109" spans="1:5" x14ac:dyDescent="0.25">
      <c r="A109" s="80" t="s">
        <v>91</v>
      </c>
      <c r="B109" s="78">
        <v>63300.92</v>
      </c>
      <c r="C109" s="78">
        <v>167185.43</v>
      </c>
      <c r="D109" s="78">
        <f t="shared" si="3"/>
        <v>-103884.51</v>
      </c>
      <c r="E109" s="79">
        <f t="shared" si="4"/>
        <v>-0.62137298686853271</v>
      </c>
    </row>
    <row r="110" spans="1:5" x14ac:dyDescent="0.25">
      <c r="A110" s="81" t="s">
        <v>463</v>
      </c>
      <c r="B110" s="78">
        <v>0</v>
      </c>
      <c r="C110" s="78">
        <v>0</v>
      </c>
      <c r="D110" s="78">
        <f t="shared" si="3"/>
        <v>0</v>
      </c>
      <c r="E110" s="79"/>
    </row>
    <row r="111" spans="1:5" s="94" customFormat="1" x14ac:dyDescent="0.25">
      <c r="A111" s="95" t="s">
        <v>405</v>
      </c>
      <c r="B111" s="92">
        <f>B112+B115</f>
        <v>3097544.95</v>
      </c>
      <c r="C111" s="92">
        <f>C112+C115</f>
        <v>1189522.93</v>
      </c>
      <c r="D111" s="92">
        <f t="shared" si="3"/>
        <v>1908022.0200000003</v>
      </c>
      <c r="E111" s="93">
        <f t="shared" si="4"/>
        <v>1.6040229001722568</v>
      </c>
    </row>
    <row r="112" spans="1:5" x14ac:dyDescent="0.25">
      <c r="A112" s="82" t="s">
        <v>464</v>
      </c>
      <c r="B112" s="78">
        <f>SUM(B113:B114)</f>
        <v>2944414.31</v>
      </c>
      <c r="C112" s="78">
        <f>SUM(C113:C114)</f>
        <v>698082.1</v>
      </c>
      <c r="D112" s="78">
        <f t="shared" si="3"/>
        <v>2246332.21</v>
      </c>
      <c r="E112" s="79">
        <f t="shared" si="4"/>
        <v>3.21786249783514</v>
      </c>
    </row>
    <row r="113" spans="1:5" x14ac:dyDescent="0.25">
      <c r="A113" s="81" t="s">
        <v>465</v>
      </c>
      <c r="B113" s="78">
        <v>2491769.41</v>
      </c>
      <c r="C113" s="78">
        <v>596861.88</v>
      </c>
      <c r="D113" s="78">
        <f t="shared" si="3"/>
        <v>1894907.5300000003</v>
      </c>
      <c r="E113" s="79">
        <f t="shared" si="4"/>
        <v>3.1747839717959541</v>
      </c>
    </row>
    <row r="114" spans="1:5" x14ac:dyDescent="0.25">
      <c r="A114" s="81" t="s">
        <v>466</v>
      </c>
      <c r="B114" s="78">
        <v>452644.9</v>
      </c>
      <c r="C114" s="78">
        <v>101220.22</v>
      </c>
      <c r="D114" s="78">
        <f t="shared" si="3"/>
        <v>351424.68000000005</v>
      </c>
      <c r="E114" s="79"/>
    </row>
    <row r="115" spans="1:5" x14ac:dyDescent="0.25">
      <c r="A115" s="77" t="s">
        <v>95</v>
      </c>
      <c r="B115" s="78">
        <f>SUM(B116:B117)</f>
        <v>153130.64000000001</v>
      </c>
      <c r="C115" s="78">
        <f>SUM(C116:C116)</f>
        <v>491440.83</v>
      </c>
      <c r="D115" s="78">
        <f t="shared" si="3"/>
        <v>-338310.19</v>
      </c>
      <c r="E115" s="79">
        <f t="shared" si="4"/>
        <v>-0.68840472616001402</v>
      </c>
    </row>
    <row r="116" spans="1:5" x14ac:dyDescent="0.25">
      <c r="A116" s="80" t="s">
        <v>96</v>
      </c>
      <c r="B116" s="78">
        <v>83340</v>
      </c>
      <c r="C116" s="78">
        <v>491440.83</v>
      </c>
      <c r="D116" s="78">
        <f t="shared" si="3"/>
        <v>-408100.83</v>
      </c>
      <c r="E116" s="79">
        <f t="shared" si="4"/>
        <v>-0.83041702090565006</v>
      </c>
    </row>
    <row r="117" spans="1:5" x14ac:dyDescent="0.25">
      <c r="A117" s="80" t="s">
        <v>96</v>
      </c>
      <c r="B117" s="78">
        <v>69790.64</v>
      </c>
      <c r="C117" s="78">
        <v>491440.83</v>
      </c>
      <c r="D117" s="78">
        <f t="shared" ref="D117" si="5">B117-C117</f>
        <v>-421650.19</v>
      </c>
      <c r="E117" s="79">
        <f t="shared" si="4"/>
        <v>-0.85798770525436396</v>
      </c>
    </row>
    <row r="118" spans="1:5" s="94" customFormat="1" x14ac:dyDescent="0.25">
      <c r="A118" s="91" t="s">
        <v>417</v>
      </c>
      <c r="B118" s="92">
        <f>B119+B124+B127+B131</f>
        <v>1737375.96</v>
      </c>
      <c r="C118" s="92">
        <f>C119+C124+C127+C131</f>
        <v>2113790.6</v>
      </c>
      <c r="D118" s="92">
        <f t="shared" si="3"/>
        <v>-376414.64000000013</v>
      </c>
      <c r="E118" s="93">
        <f t="shared" si="4"/>
        <v>-0.17807565233755893</v>
      </c>
    </row>
    <row r="119" spans="1:5" s="94" customFormat="1" x14ac:dyDescent="0.25">
      <c r="A119" s="95" t="s">
        <v>413</v>
      </c>
      <c r="B119" s="92">
        <f>B120+B123</f>
        <v>5526.46</v>
      </c>
      <c r="C119" s="92">
        <f>C120+C123</f>
        <v>26231.53</v>
      </c>
      <c r="D119" s="92">
        <f t="shared" si="3"/>
        <v>-20705.07</v>
      </c>
      <c r="E119" s="93">
        <f t="shared" si="4"/>
        <v>-0.78931995198145133</v>
      </c>
    </row>
    <row r="120" spans="1:5" x14ac:dyDescent="0.25">
      <c r="A120" s="82" t="s">
        <v>97</v>
      </c>
      <c r="B120" s="78">
        <f>B121</f>
        <v>5526.46</v>
      </c>
      <c r="C120" s="78">
        <f>C121</f>
        <v>25994.51</v>
      </c>
      <c r="D120" s="78">
        <f t="shared" si="3"/>
        <v>-20468.05</v>
      </c>
      <c r="E120" s="79">
        <f t="shared" si="4"/>
        <v>-0.78739895462541898</v>
      </c>
    </row>
    <row r="121" spans="1:5" x14ac:dyDescent="0.25">
      <c r="A121" s="81" t="s">
        <v>98</v>
      </c>
      <c r="B121" s="78">
        <v>5526.46</v>
      </c>
      <c r="C121" s="78">
        <v>25994.51</v>
      </c>
      <c r="D121" s="78">
        <f t="shared" si="3"/>
        <v>-20468.05</v>
      </c>
      <c r="E121" s="79">
        <f t="shared" si="4"/>
        <v>-0.78739895462541898</v>
      </c>
    </row>
    <row r="122" spans="1:5" x14ac:dyDescent="0.25">
      <c r="A122" s="82" t="s">
        <v>494</v>
      </c>
      <c r="B122" s="78">
        <v>0</v>
      </c>
      <c r="C122" s="78">
        <v>237.02</v>
      </c>
      <c r="D122" s="78">
        <f t="shared" si="3"/>
        <v>-237.02</v>
      </c>
      <c r="E122" s="79">
        <f t="shared" si="4"/>
        <v>-1</v>
      </c>
    </row>
    <row r="123" spans="1:5" x14ac:dyDescent="0.25">
      <c r="A123" s="81" t="s">
        <v>494</v>
      </c>
      <c r="B123" s="78">
        <v>0</v>
      </c>
      <c r="C123" s="78">
        <v>237.02</v>
      </c>
      <c r="D123" s="78">
        <f t="shared" si="3"/>
        <v>-237.02</v>
      </c>
      <c r="E123" s="79">
        <f t="shared" si="4"/>
        <v>-1</v>
      </c>
    </row>
    <row r="124" spans="1:5" s="94" customFormat="1" x14ac:dyDescent="0.25">
      <c r="A124" s="95" t="s">
        <v>414</v>
      </c>
      <c r="B124" s="92">
        <f>B125</f>
        <v>2743.86</v>
      </c>
      <c r="C124" s="92">
        <f>C125</f>
        <v>2282.87</v>
      </c>
      <c r="D124" s="92">
        <f t="shared" si="3"/>
        <v>460.99000000000024</v>
      </c>
      <c r="E124" s="93">
        <f t="shared" si="4"/>
        <v>0.20193440712786986</v>
      </c>
    </row>
    <row r="125" spans="1:5" x14ac:dyDescent="0.25">
      <c r="A125" s="77" t="s">
        <v>100</v>
      </c>
      <c r="B125" s="78">
        <f>B126</f>
        <v>2743.86</v>
      </c>
      <c r="C125" s="78">
        <f>C126</f>
        <v>2282.87</v>
      </c>
      <c r="D125" s="78">
        <f t="shared" si="3"/>
        <v>460.99000000000024</v>
      </c>
      <c r="E125" s="79">
        <f t="shared" si="4"/>
        <v>0.20193440712786986</v>
      </c>
    </row>
    <row r="126" spans="1:5" x14ac:dyDescent="0.25">
      <c r="A126" s="80" t="s">
        <v>100</v>
      </c>
      <c r="B126" s="78">
        <v>2743.86</v>
      </c>
      <c r="C126" s="78">
        <v>2282.87</v>
      </c>
      <c r="D126" s="78">
        <f t="shared" si="3"/>
        <v>460.99000000000024</v>
      </c>
      <c r="E126" s="79">
        <f t="shared" si="4"/>
        <v>0.20193440712786986</v>
      </c>
    </row>
    <row r="127" spans="1:5" s="94" customFormat="1" x14ac:dyDescent="0.25">
      <c r="A127" s="95" t="s">
        <v>415</v>
      </c>
      <c r="B127" s="92">
        <f>B128</f>
        <v>421019.9</v>
      </c>
      <c r="C127" s="92">
        <f>C128</f>
        <v>512205.52</v>
      </c>
      <c r="D127" s="92">
        <f t="shared" si="3"/>
        <v>-91185.62</v>
      </c>
      <c r="E127" s="93">
        <f t="shared" si="4"/>
        <v>-0.17802545353279284</v>
      </c>
    </row>
    <row r="128" spans="1:5" x14ac:dyDescent="0.25">
      <c r="A128" s="77" t="s">
        <v>101</v>
      </c>
      <c r="B128" s="78">
        <f>B129+B130</f>
        <v>421019.9</v>
      </c>
      <c r="C128" s="78">
        <f>C129+C130</f>
        <v>512205.52</v>
      </c>
      <c r="D128" s="78">
        <f t="shared" si="3"/>
        <v>-91185.62</v>
      </c>
      <c r="E128" s="79">
        <f t="shared" si="4"/>
        <v>-0.17802545353279284</v>
      </c>
    </row>
    <row r="129" spans="1:5" x14ac:dyDescent="0.25">
      <c r="A129" s="80" t="s">
        <v>102</v>
      </c>
      <c r="B129" s="78">
        <v>313114.12</v>
      </c>
      <c r="C129" s="78">
        <v>409481.88</v>
      </c>
      <c r="D129" s="78">
        <f t="shared" si="3"/>
        <v>-96367.760000000009</v>
      </c>
      <c r="E129" s="79">
        <f t="shared" si="4"/>
        <v>-0.23534071886160141</v>
      </c>
    </row>
    <row r="130" spans="1:5" x14ac:dyDescent="0.25">
      <c r="A130" s="80" t="s">
        <v>103</v>
      </c>
      <c r="B130" s="78">
        <v>107905.78</v>
      </c>
      <c r="C130" s="78">
        <v>102723.64</v>
      </c>
      <c r="D130" s="78">
        <f t="shared" si="3"/>
        <v>5182.1399999999994</v>
      </c>
      <c r="E130" s="79">
        <f t="shared" si="4"/>
        <v>5.0447394582201328E-2</v>
      </c>
    </row>
    <row r="131" spans="1:5" s="94" customFormat="1" x14ac:dyDescent="0.25">
      <c r="A131" s="95" t="s">
        <v>416</v>
      </c>
      <c r="B131" s="92">
        <f>B132+B134</f>
        <v>1308085.74</v>
      </c>
      <c r="C131" s="92">
        <f>C132+C134</f>
        <v>1573070.6800000002</v>
      </c>
      <c r="D131" s="92">
        <f t="shared" si="3"/>
        <v>-264984.94000000018</v>
      </c>
      <c r="E131" s="93">
        <f t="shared" si="4"/>
        <v>-0.1684507526387817</v>
      </c>
    </row>
    <row r="132" spans="1:5" x14ac:dyDescent="0.25">
      <c r="A132" s="77" t="s">
        <v>104</v>
      </c>
      <c r="B132" s="78">
        <f>B133</f>
        <v>1146692.46</v>
      </c>
      <c r="C132" s="78">
        <f>C133</f>
        <v>1028698.77</v>
      </c>
      <c r="D132" s="78">
        <f t="shared" si="3"/>
        <v>117993.68999999994</v>
      </c>
      <c r="E132" s="79"/>
    </row>
    <row r="133" spans="1:5" x14ac:dyDescent="0.25">
      <c r="A133" s="80" t="s">
        <v>105</v>
      </c>
      <c r="B133" s="78">
        <v>1146692.46</v>
      </c>
      <c r="C133" s="78">
        <v>1028698.77</v>
      </c>
      <c r="D133" s="78">
        <f t="shared" si="3"/>
        <v>117993.68999999994</v>
      </c>
      <c r="E133" s="79"/>
    </row>
    <row r="134" spans="1:5" x14ac:dyDescent="0.25">
      <c r="A134" s="77" t="s">
        <v>106</v>
      </c>
      <c r="B134" s="78">
        <f>+B135</f>
        <v>161393.28</v>
      </c>
      <c r="C134" s="78">
        <v>544371.91</v>
      </c>
      <c r="D134" s="78">
        <f t="shared" si="3"/>
        <v>-382978.63</v>
      </c>
      <c r="E134" s="79">
        <f t="shared" si="4"/>
        <v>-0.70352386477840123</v>
      </c>
    </row>
    <row r="135" spans="1:5" x14ac:dyDescent="0.25">
      <c r="A135" s="80" t="s">
        <v>106</v>
      </c>
      <c r="B135" s="78">
        <v>161393.28</v>
      </c>
      <c r="C135" s="78">
        <v>544371.91</v>
      </c>
      <c r="D135" s="78">
        <f t="shared" si="3"/>
        <v>-382978.63</v>
      </c>
      <c r="E135" s="79">
        <f t="shared" si="4"/>
        <v>-0.70352386477840123</v>
      </c>
    </row>
    <row r="136" spans="1:5" s="99" customFormat="1" x14ac:dyDescent="0.25">
      <c r="A136" s="91" t="s">
        <v>443</v>
      </c>
      <c r="B136" s="92">
        <f t="shared" ref="B136:C140" si="6">B137</f>
        <v>25000</v>
      </c>
      <c r="C136" s="92">
        <f t="shared" si="6"/>
        <v>0</v>
      </c>
      <c r="D136" s="92">
        <f t="shared" si="3"/>
        <v>25000</v>
      </c>
      <c r="E136" s="93"/>
    </row>
    <row r="137" spans="1:5" s="99" customFormat="1" x14ac:dyDescent="0.25">
      <c r="A137" s="95" t="s">
        <v>495</v>
      </c>
      <c r="B137" s="92">
        <f>B140</f>
        <v>25000</v>
      </c>
      <c r="C137" s="92">
        <f>C140</f>
        <v>0</v>
      </c>
      <c r="D137" s="92">
        <f t="shared" si="3"/>
        <v>25000</v>
      </c>
      <c r="E137" s="93"/>
    </row>
    <row r="138" spans="1:5" x14ac:dyDescent="0.25">
      <c r="A138" s="82" t="s">
        <v>467</v>
      </c>
      <c r="B138" s="78">
        <f t="shared" si="6"/>
        <v>0</v>
      </c>
      <c r="C138" s="78">
        <f t="shared" si="6"/>
        <v>0</v>
      </c>
      <c r="D138" s="78">
        <f t="shared" ref="D138:D139" si="7">B138-C138</f>
        <v>0</v>
      </c>
      <c r="E138" s="79"/>
    </row>
    <row r="139" spans="1:5" x14ac:dyDescent="0.25">
      <c r="A139" s="81" t="s">
        <v>468</v>
      </c>
      <c r="B139" s="78"/>
      <c r="C139" s="78">
        <v>0</v>
      </c>
      <c r="D139" s="78">
        <f t="shared" si="7"/>
        <v>0</v>
      </c>
      <c r="E139" s="79"/>
    </row>
    <row r="140" spans="1:5" x14ac:dyDescent="0.25">
      <c r="A140" s="82" t="s">
        <v>502</v>
      </c>
      <c r="B140" s="78">
        <f t="shared" si="6"/>
        <v>25000</v>
      </c>
      <c r="C140" s="78">
        <f t="shared" si="6"/>
        <v>0</v>
      </c>
      <c r="D140" s="78">
        <f t="shared" si="3"/>
        <v>25000</v>
      </c>
      <c r="E140" s="79"/>
    </row>
    <row r="141" spans="1:5" x14ac:dyDescent="0.25">
      <c r="A141" s="81" t="s">
        <v>503</v>
      </c>
      <c r="B141" s="78">
        <v>25000</v>
      </c>
      <c r="C141" s="78">
        <v>0</v>
      </c>
      <c r="D141" s="78">
        <f t="shared" ref="D141:D208" si="8">B141-C141</f>
        <v>25000</v>
      </c>
      <c r="E141" s="79"/>
    </row>
    <row r="142" spans="1:5" s="72" customFormat="1" x14ac:dyDescent="0.25">
      <c r="A142" s="73" t="s">
        <v>426</v>
      </c>
      <c r="B142" s="74">
        <f>B143+B154+B157+B160+B165+B172+B175+B179+B186</f>
        <v>32858478.760000002</v>
      </c>
      <c r="C142" s="74">
        <f>C143+C154+C157+C160+C165+C172+C175+C179+C186</f>
        <v>70475809.729999989</v>
      </c>
      <c r="D142" s="74">
        <f t="shared" si="8"/>
        <v>-37617330.969999984</v>
      </c>
      <c r="E142" s="75">
        <f t="shared" ref="E142:E211" si="9">D142/C142</f>
        <v>-0.53376230956573345</v>
      </c>
    </row>
    <row r="143" spans="1:5" s="94" customFormat="1" x14ac:dyDescent="0.25">
      <c r="A143" s="95" t="s">
        <v>418</v>
      </c>
      <c r="B143" s="92">
        <f>B144+B149</f>
        <v>12688688.57</v>
      </c>
      <c r="C143" s="92">
        <f>C144+C149</f>
        <v>12662841.85</v>
      </c>
      <c r="D143" s="92">
        <f t="shared" si="8"/>
        <v>25846.720000000671</v>
      </c>
      <c r="E143" s="93">
        <f t="shared" si="9"/>
        <v>2.0411468694130986E-3</v>
      </c>
    </row>
    <row r="144" spans="1:5" x14ac:dyDescent="0.25">
      <c r="A144" s="77" t="s">
        <v>107</v>
      </c>
      <c r="B144" s="78">
        <f>B145+B146+B147+B148</f>
        <v>572443.39</v>
      </c>
      <c r="C144" s="78">
        <f>C145+C146+C147+C148</f>
        <v>-31813.15999999996</v>
      </c>
      <c r="D144" s="78">
        <f t="shared" si="8"/>
        <v>604256.54999999993</v>
      </c>
      <c r="E144" s="79">
        <f t="shared" si="9"/>
        <v>-18.993917925789223</v>
      </c>
    </row>
    <row r="145" spans="1:5" x14ac:dyDescent="0.25">
      <c r="A145" s="80" t="s">
        <v>108</v>
      </c>
      <c r="B145" s="78">
        <v>3535.71</v>
      </c>
      <c r="C145" s="78">
        <v>-286.67</v>
      </c>
      <c r="D145" s="78">
        <f t="shared" si="8"/>
        <v>3822.38</v>
      </c>
      <c r="E145" s="79">
        <f t="shared" si="9"/>
        <v>-13.333728677573516</v>
      </c>
    </row>
    <row r="146" spans="1:5" x14ac:dyDescent="0.25">
      <c r="A146" s="80" t="s">
        <v>109</v>
      </c>
      <c r="B146" s="78">
        <v>-170610.39</v>
      </c>
      <c r="C146" s="78">
        <v>286163.53000000003</v>
      </c>
      <c r="D146" s="78">
        <f t="shared" si="8"/>
        <v>-456773.92000000004</v>
      </c>
      <c r="E146" s="79">
        <f t="shared" si="9"/>
        <v>-1.5961989286335683</v>
      </c>
    </row>
    <row r="147" spans="1:5" x14ac:dyDescent="0.25">
      <c r="A147" s="80" t="s">
        <v>110</v>
      </c>
      <c r="B147" s="78">
        <v>75863.509999999995</v>
      </c>
      <c r="C147" s="78">
        <v>-212743.81</v>
      </c>
      <c r="D147" s="78">
        <f t="shared" si="8"/>
        <v>288607.32</v>
      </c>
      <c r="E147" s="79">
        <f t="shared" si="9"/>
        <v>-1.3565956161074675</v>
      </c>
    </row>
    <row r="148" spans="1:5" x14ac:dyDescent="0.25">
      <c r="A148" s="80" t="s">
        <v>111</v>
      </c>
      <c r="B148" s="78">
        <v>663654.56000000006</v>
      </c>
      <c r="C148" s="78">
        <v>-104946.21</v>
      </c>
      <c r="D148" s="78">
        <f t="shared" si="8"/>
        <v>768600.77</v>
      </c>
      <c r="E148" s="79">
        <f t="shared" si="9"/>
        <v>-7.3237591905415158</v>
      </c>
    </row>
    <row r="149" spans="1:5" x14ac:dyDescent="0.25">
      <c r="A149" s="77" t="s">
        <v>112</v>
      </c>
      <c r="B149" s="78">
        <f>B150+B151</f>
        <v>12116245.18</v>
      </c>
      <c r="C149" s="78">
        <v>12694655.01</v>
      </c>
      <c r="D149" s="78">
        <f t="shared" si="8"/>
        <v>-578409.83000000007</v>
      </c>
      <c r="E149" s="79">
        <f t="shared" si="9"/>
        <v>-4.5563257098705519E-2</v>
      </c>
    </row>
    <row r="150" spans="1:5" x14ac:dyDescent="0.25">
      <c r="A150" s="80" t="s">
        <v>113</v>
      </c>
      <c r="B150" s="78">
        <v>6281.93</v>
      </c>
      <c r="C150" s="78">
        <v>131153.29</v>
      </c>
      <c r="D150" s="78">
        <f t="shared" si="8"/>
        <v>-124871.36000000002</v>
      </c>
      <c r="E150" s="79">
        <f t="shared" si="9"/>
        <v>-0.95210238340189568</v>
      </c>
    </row>
    <row r="151" spans="1:5" x14ac:dyDescent="0.25">
      <c r="A151" s="80" t="s">
        <v>114</v>
      </c>
      <c r="B151" s="78">
        <v>12109963.25</v>
      </c>
      <c r="C151" s="78">
        <v>12563501.720000001</v>
      </c>
      <c r="D151" s="78">
        <f t="shared" si="8"/>
        <v>-453538.47000000067</v>
      </c>
      <c r="E151" s="79">
        <f t="shared" si="9"/>
        <v>-3.6099686226651835E-2</v>
      </c>
    </row>
    <row r="152" spans="1:5" ht="14.45" customHeight="1" x14ac:dyDescent="0.25">
      <c r="A152" s="113" t="s">
        <v>159</v>
      </c>
      <c r="B152" s="114" t="s">
        <v>496</v>
      </c>
      <c r="C152" s="114">
        <v>2016</v>
      </c>
      <c r="D152" s="115" t="s">
        <v>497</v>
      </c>
      <c r="E152" s="113" t="s">
        <v>241</v>
      </c>
    </row>
    <row r="153" spans="1:5" x14ac:dyDescent="0.25">
      <c r="A153" s="113"/>
      <c r="B153" s="114"/>
      <c r="C153" s="114"/>
      <c r="D153" s="116"/>
      <c r="E153" s="113"/>
    </row>
    <row r="154" spans="1:5" s="94" customFormat="1" x14ac:dyDescent="0.25">
      <c r="A154" s="95" t="s">
        <v>419</v>
      </c>
      <c r="B154" s="92">
        <f>B155</f>
        <v>56677.61</v>
      </c>
      <c r="C154" s="92">
        <f>C155</f>
        <v>27524.560000000001</v>
      </c>
      <c r="D154" s="92">
        <f t="shared" si="8"/>
        <v>29153.05</v>
      </c>
      <c r="E154" s="93">
        <f t="shared" si="9"/>
        <v>1.0591649784774033</v>
      </c>
    </row>
    <row r="155" spans="1:5" x14ac:dyDescent="0.25">
      <c r="A155" s="77" t="s">
        <v>115</v>
      </c>
      <c r="B155" s="78">
        <f>B156</f>
        <v>56677.61</v>
      </c>
      <c r="C155" s="78">
        <f>C156</f>
        <v>27524.560000000001</v>
      </c>
      <c r="D155" s="78">
        <f t="shared" si="8"/>
        <v>29153.05</v>
      </c>
      <c r="E155" s="79">
        <f t="shared" si="9"/>
        <v>1.0591649784774033</v>
      </c>
    </row>
    <row r="156" spans="1:5" x14ac:dyDescent="0.25">
      <c r="A156" s="80" t="s">
        <v>116</v>
      </c>
      <c r="B156" s="78">
        <v>56677.61</v>
      </c>
      <c r="C156" s="78">
        <v>27524.560000000001</v>
      </c>
      <c r="D156" s="78">
        <f t="shared" si="8"/>
        <v>29153.05</v>
      </c>
      <c r="E156" s="79">
        <f t="shared" si="9"/>
        <v>1.0591649784774033</v>
      </c>
    </row>
    <row r="157" spans="1:5" s="94" customFormat="1" x14ac:dyDescent="0.25">
      <c r="A157" s="95" t="s">
        <v>420</v>
      </c>
      <c r="B157" s="92">
        <f>SUM(B158)</f>
        <v>0</v>
      </c>
      <c r="C157" s="92">
        <f>SUM(C158)</f>
        <v>80000</v>
      </c>
      <c r="D157" s="92">
        <f t="shared" si="8"/>
        <v>-80000</v>
      </c>
      <c r="E157" s="93"/>
    </row>
    <row r="158" spans="1:5" x14ac:dyDescent="0.25">
      <c r="A158" s="77" t="s">
        <v>117</v>
      </c>
      <c r="B158" s="78">
        <f>B159</f>
        <v>0</v>
      </c>
      <c r="C158" s="78">
        <f>C159</f>
        <v>80000</v>
      </c>
      <c r="D158" s="78">
        <f t="shared" si="8"/>
        <v>-80000</v>
      </c>
      <c r="E158" s="79"/>
    </row>
    <row r="159" spans="1:5" x14ac:dyDescent="0.25">
      <c r="A159" s="80" t="s">
        <v>118</v>
      </c>
      <c r="B159" s="78">
        <v>0</v>
      </c>
      <c r="C159" s="78">
        <v>80000</v>
      </c>
      <c r="D159" s="78">
        <f t="shared" si="8"/>
        <v>-80000</v>
      </c>
      <c r="E159" s="79"/>
    </row>
    <row r="160" spans="1:5" s="94" customFormat="1" x14ac:dyDescent="0.25">
      <c r="A160" s="95" t="s">
        <v>470</v>
      </c>
      <c r="B160" s="92">
        <f>B161+B163</f>
        <v>3000</v>
      </c>
      <c r="C160" s="92">
        <f>C161+C163</f>
        <v>-146805.47999999998</v>
      </c>
      <c r="D160" s="92">
        <f t="shared" si="8"/>
        <v>149805.47999999998</v>
      </c>
      <c r="E160" s="93">
        <f t="shared" si="9"/>
        <v>-1.0204352044623948</v>
      </c>
    </row>
    <row r="161" spans="1:5" x14ac:dyDescent="0.25">
      <c r="A161" s="82" t="s">
        <v>469</v>
      </c>
      <c r="B161" s="78">
        <f>B162</f>
        <v>0</v>
      </c>
      <c r="C161" s="78">
        <f>C162</f>
        <v>-312758.43</v>
      </c>
      <c r="D161" s="78">
        <f t="shared" si="8"/>
        <v>312758.43</v>
      </c>
      <c r="E161" s="79">
        <f t="shared" si="9"/>
        <v>-1</v>
      </c>
    </row>
    <row r="162" spans="1:5" x14ac:dyDescent="0.25">
      <c r="A162" s="80" t="s">
        <v>120</v>
      </c>
      <c r="B162" s="78">
        <v>0</v>
      </c>
      <c r="C162" s="78">
        <v>-312758.43</v>
      </c>
      <c r="D162" s="78">
        <f t="shared" si="8"/>
        <v>312758.43</v>
      </c>
      <c r="E162" s="79">
        <f t="shared" si="9"/>
        <v>-1</v>
      </c>
    </row>
    <row r="163" spans="1:5" x14ac:dyDescent="0.25">
      <c r="A163" s="77" t="s">
        <v>121</v>
      </c>
      <c r="B163" s="78">
        <f>B164</f>
        <v>3000</v>
      </c>
      <c r="C163" s="78">
        <f>C164</f>
        <v>165952.95000000001</v>
      </c>
      <c r="D163" s="78">
        <f t="shared" si="8"/>
        <v>-162952.95000000001</v>
      </c>
      <c r="E163" s="79">
        <f t="shared" si="9"/>
        <v>-0.98192258709471569</v>
      </c>
    </row>
    <row r="164" spans="1:5" x14ac:dyDescent="0.25">
      <c r="A164" s="80" t="s">
        <v>122</v>
      </c>
      <c r="B164" s="78">
        <v>3000</v>
      </c>
      <c r="C164" s="78">
        <v>165952.95000000001</v>
      </c>
      <c r="D164" s="78">
        <f t="shared" si="8"/>
        <v>-162952.95000000001</v>
      </c>
      <c r="E164" s="79">
        <f t="shared" si="9"/>
        <v>-0.98192258709471569</v>
      </c>
    </row>
    <row r="165" spans="1:5" s="94" customFormat="1" x14ac:dyDescent="0.25">
      <c r="A165" s="95" t="s">
        <v>422</v>
      </c>
      <c r="B165" s="92">
        <f>B166+B170</f>
        <v>5345005.82</v>
      </c>
      <c r="C165" s="92">
        <f>C166+C170</f>
        <v>43457153.609999999</v>
      </c>
      <c r="D165" s="92">
        <f t="shared" si="8"/>
        <v>-38112147.789999999</v>
      </c>
      <c r="E165" s="93">
        <f t="shared" si="9"/>
        <v>-0.87700515620585762</v>
      </c>
    </row>
    <row r="166" spans="1:5" x14ac:dyDescent="0.25">
      <c r="A166" s="77" t="s">
        <v>123</v>
      </c>
      <c r="B166" s="78">
        <f>B167+B168+B169</f>
        <v>5345005.82</v>
      </c>
      <c r="C166" s="78">
        <f>C167+C168+C169</f>
        <v>43457153.609999999</v>
      </c>
      <c r="D166" s="78">
        <f t="shared" si="8"/>
        <v>-38112147.789999999</v>
      </c>
      <c r="E166" s="79">
        <f t="shared" si="9"/>
        <v>-0.87700515620585762</v>
      </c>
    </row>
    <row r="167" spans="1:5" x14ac:dyDescent="0.25">
      <c r="A167" s="80" t="s">
        <v>124</v>
      </c>
      <c r="B167" s="78">
        <v>1885782</v>
      </c>
      <c r="C167" s="78">
        <v>40829310.43</v>
      </c>
      <c r="D167" s="78">
        <f t="shared" si="8"/>
        <v>-38943528.43</v>
      </c>
      <c r="E167" s="79">
        <f t="shared" si="9"/>
        <v>-0.95381303332974265</v>
      </c>
    </row>
    <row r="168" spans="1:5" x14ac:dyDescent="0.25">
      <c r="A168" s="81" t="s">
        <v>471</v>
      </c>
      <c r="B168" s="78">
        <v>3459223.82</v>
      </c>
      <c r="C168" s="78">
        <v>2627843.1800000002</v>
      </c>
      <c r="D168" s="78">
        <f t="shared" si="8"/>
        <v>831380.63999999966</v>
      </c>
      <c r="E168" s="79">
        <f t="shared" si="9"/>
        <v>0.31637376473888357</v>
      </c>
    </row>
    <row r="169" spans="1:5" x14ac:dyDescent="0.25">
      <c r="A169" s="81" t="s">
        <v>442</v>
      </c>
      <c r="B169" s="78">
        <v>0</v>
      </c>
      <c r="C169" s="78">
        <v>0</v>
      </c>
      <c r="D169" s="78">
        <f t="shared" si="8"/>
        <v>0</v>
      </c>
      <c r="E169" s="79"/>
    </row>
    <row r="170" spans="1:5" x14ac:dyDescent="0.25">
      <c r="A170" s="77" t="s">
        <v>444</v>
      </c>
      <c r="B170" s="78">
        <v>0</v>
      </c>
      <c r="C170" s="78">
        <v>0</v>
      </c>
      <c r="D170" s="78">
        <f t="shared" si="8"/>
        <v>0</v>
      </c>
      <c r="E170" s="79"/>
    </row>
    <row r="171" spans="1:5" x14ac:dyDescent="0.25">
      <c r="A171" s="81" t="s">
        <v>445</v>
      </c>
      <c r="B171" s="78">
        <v>0</v>
      </c>
      <c r="C171" s="78">
        <v>0</v>
      </c>
      <c r="D171" s="78">
        <f t="shared" si="8"/>
        <v>0</v>
      </c>
      <c r="E171" s="79"/>
    </row>
    <row r="172" spans="1:5" s="94" customFormat="1" x14ac:dyDescent="0.25">
      <c r="A172" s="95" t="s">
        <v>446</v>
      </c>
      <c r="B172" s="92">
        <f>SUM(B173)</f>
        <v>0</v>
      </c>
      <c r="C172" s="92">
        <f>SUM(C173)</f>
        <v>0</v>
      </c>
      <c r="D172" s="92">
        <f t="shared" si="8"/>
        <v>0</v>
      </c>
      <c r="E172" s="93"/>
    </row>
    <row r="173" spans="1:5" x14ac:dyDescent="0.25">
      <c r="A173" s="82" t="s">
        <v>447</v>
      </c>
      <c r="B173" s="78">
        <f>B174</f>
        <v>0</v>
      </c>
      <c r="C173" s="78">
        <f>C174</f>
        <v>0</v>
      </c>
      <c r="D173" s="78">
        <f t="shared" si="8"/>
        <v>0</v>
      </c>
      <c r="E173" s="79"/>
    </row>
    <row r="174" spans="1:5" x14ac:dyDescent="0.25">
      <c r="A174" s="81" t="s">
        <v>448</v>
      </c>
      <c r="B174" s="78">
        <v>0</v>
      </c>
      <c r="C174" s="78">
        <v>0</v>
      </c>
      <c r="D174" s="78">
        <f t="shared" si="8"/>
        <v>0</v>
      </c>
      <c r="E174" s="79"/>
    </row>
    <row r="175" spans="1:5" s="94" customFormat="1" x14ac:dyDescent="0.25">
      <c r="A175" s="95" t="s">
        <v>423</v>
      </c>
      <c r="B175" s="92">
        <f>SUM(B176)</f>
        <v>-143222.07999999999</v>
      </c>
      <c r="C175" s="92">
        <f>SUM(C176)</f>
        <v>536926.86</v>
      </c>
      <c r="D175" s="92">
        <f t="shared" si="8"/>
        <v>-680148.94</v>
      </c>
      <c r="E175" s="93">
        <f t="shared" si="9"/>
        <v>-1.2667441148315806</v>
      </c>
    </row>
    <row r="176" spans="1:5" x14ac:dyDescent="0.25">
      <c r="A176" s="77" t="s">
        <v>126</v>
      </c>
      <c r="B176" s="78">
        <f>+B178+B177</f>
        <v>-143222.07999999999</v>
      </c>
      <c r="C176" s="78">
        <f>C178</f>
        <v>536926.86</v>
      </c>
      <c r="D176" s="78">
        <f t="shared" si="8"/>
        <v>-680148.94</v>
      </c>
      <c r="E176" s="79">
        <f t="shared" si="9"/>
        <v>-1.2667441148315806</v>
      </c>
    </row>
    <row r="177" spans="1:5" x14ac:dyDescent="0.25">
      <c r="A177" s="81" t="s">
        <v>504</v>
      </c>
      <c r="B177" s="78">
        <v>2000</v>
      </c>
      <c r="C177" s="78">
        <v>0</v>
      </c>
      <c r="D177" s="78">
        <f t="shared" si="8"/>
        <v>2000</v>
      </c>
      <c r="E177" s="79"/>
    </row>
    <row r="178" spans="1:5" x14ac:dyDescent="0.25">
      <c r="A178" s="80" t="s">
        <v>127</v>
      </c>
      <c r="B178" s="78">
        <v>-145222.07999999999</v>
      </c>
      <c r="C178" s="78">
        <v>536926.86</v>
      </c>
      <c r="D178" s="78">
        <f t="shared" si="8"/>
        <v>-682148.94</v>
      </c>
      <c r="E178" s="79">
        <f t="shared" si="9"/>
        <v>-1.2704690169532586</v>
      </c>
    </row>
    <row r="179" spans="1:5" s="94" customFormat="1" x14ac:dyDescent="0.25">
      <c r="A179" s="95" t="s">
        <v>424</v>
      </c>
      <c r="B179" s="92">
        <f>B180+B183</f>
        <v>220460.57</v>
      </c>
      <c r="C179" s="92">
        <f>C180+C183</f>
        <v>378180.58</v>
      </c>
      <c r="D179" s="92">
        <f t="shared" si="8"/>
        <v>-157720.01</v>
      </c>
      <c r="E179" s="93">
        <f t="shared" si="9"/>
        <v>-0.41704946880138583</v>
      </c>
    </row>
    <row r="180" spans="1:5" x14ac:dyDescent="0.25">
      <c r="A180" s="77" t="s">
        <v>128</v>
      </c>
      <c r="B180" s="78">
        <f>B182+B181</f>
        <v>1000</v>
      </c>
      <c r="C180" s="78">
        <f>C182+C181</f>
        <v>10028.09</v>
      </c>
      <c r="D180" s="78">
        <f t="shared" si="8"/>
        <v>-9028.09</v>
      </c>
      <c r="E180" s="79">
        <f t="shared" si="9"/>
        <v>-0.90028011316212764</v>
      </c>
    </row>
    <row r="181" spans="1:5" x14ac:dyDescent="0.25">
      <c r="A181" s="80" t="s">
        <v>129</v>
      </c>
      <c r="B181" s="78">
        <v>1000</v>
      </c>
      <c r="C181" s="78">
        <v>0</v>
      </c>
      <c r="D181" s="78">
        <f t="shared" si="8"/>
        <v>1000</v>
      </c>
      <c r="E181" s="79"/>
    </row>
    <row r="182" spans="1:5" x14ac:dyDescent="0.25">
      <c r="A182" s="80" t="s">
        <v>130</v>
      </c>
      <c r="B182" s="78">
        <v>0</v>
      </c>
      <c r="C182" s="78">
        <v>10028.09</v>
      </c>
      <c r="D182" s="78">
        <f t="shared" si="8"/>
        <v>-10028.09</v>
      </c>
      <c r="E182" s="79">
        <f t="shared" si="9"/>
        <v>-1</v>
      </c>
    </row>
    <row r="183" spans="1:5" x14ac:dyDescent="0.25">
      <c r="A183" s="77" t="s">
        <v>131</v>
      </c>
      <c r="B183" s="78">
        <f>SUM(B184:B185)</f>
        <v>219460.57</v>
      </c>
      <c r="C183" s="78">
        <f>SUM(C184:C185)</f>
        <v>368152.49</v>
      </c>
      <c r="D183" s="78">
        <f t="shared" si="8"/>
        <v>-148691.91999999998</v>
      </c>
      <c r="E183" s="79">
        <f>D183/C183</f>
        <v>-0.4038867698545241</v>
      </c>
    </row>
    <row r="184" spans="1:5" x14ac:dyDescent="0.25">
      <c r="A184" s="80" t="s">
        <v>132</v>
      </c>
      <c r="B184" s="78">
        <v>0</v>
      </c>
      <c r="C184" s="78">
        <v>7000</v>
      </c>
      <c r="D184" s="78">
        <f t="shared" si="8"/>
        <v>-7000</v>
      </c>
      <c r="E184" s="79">
        <f>D184/C184</f>
        <v>-1</v>
      </c>
    </row>
    <row r="185" spans="1:5" x14ac:dyDescent="0.25">
      <c r="A185" s="80" t="s">
        <v>133</v>
      </c>
      <c r="B185" s="78">
        <v>219460.57</v>
      </c>
      <c r="C185" s="78">
        <v>361152.49</v>
      </c>
      <c r="D185" s="78">
        <f t="shared" si="8"/>
        <v>-141691.91999999998</v>
      </c>
      <c r="E185" s="79">
        <f t="shared" si="9"/>
        <v>-0.39233266812032774</v>
      </c>
    </row>
    <row r="186" spans="1:5" s="94" customFormat="1" x14ac:dyDescent="0.25">
      <c r="A186" s="95" t="s">
        <v>425</v>
      </c>
      <c r="B186" s="92">
        <f>B187+B193+B189</f>
        <v>14687868.27</v>
      </c>
      <c r="C186" s="92">
        <f>C187+C193+C189</f>
        <v>13479987.75</v>
      </c>
      <c r="D186" s="92">
        <f t="shared" si="8"/>
        <v>1207880.5199999996</v>
      </c>
      <c r="E186" s="93">
        <f t="shared" si="9"/>
        <v>8.9605461251253696E-2</v>
      </c>
    </row>
    <row r="187" spans="1:5" x14ac:dyDescent="0.25">
      <c r="A187" s="77" t="s">
        <v>134</v>
      </c>
      <c r="B187" s="78">
        <f>SUM(B188)</f>
        <v>0</v>
      </c>
      <c r="C187" s="78">
        <f>SUM(C188)</f>
        <v>0</v>
      </c>
      <c r="D187" s="78">
        <f t="shared" si="8"/>
        <v>0</v>
      </c>
      <c r="E187" s="79"/>
    </row>
    <row r="188" spans="1:5" x14ac:dyDescent="0.25">
      <c r="A188" s="80" t="s">
        <v>135</v>
      </c>
      <c r="B188" s="78">
        <v>0</v>
      </c>
      <c r="C188" s="78">
        <v>0</v>
      </c>
      <c r="D188" s="78">
        <f t="shared" si="8"/>
        <v>0</v>
      </c>
      <c r="E188" s="79"/>
    </row>
    <row r="189" spans="1:5" x14ac:dyDescent="0.25">
      <c r="A189" s="77" t="s">
        <v>136</v>
      </c>
      <c r="B189" s="78">
        <f>B190+B191+B192</f>
        <v>13703399.459999999</v>
      </c>
      <c r="C189" s="78">
        <f>C190+C191+C192</f>
        <v>11550136.870000001</v>
      </c>
      <c r="D189" s="78">
        <f>B189-C189</f>
        <v>2153262.589999998</v>
      </c>
      <c r="E189" s="79">
        <f t="shared" si="9"/>
        <v>0.18642745226619967</v>
      </c>
    </row>
    <row r="190" spans="1:5" x14ac:dyDescent="0.25">
      <c r="A190" s="80" t="s">
        <v>137</v>
      </c>
      <c r="B190" s="78">
        <v>1518570.48</v>
      </c>
      <c r="C190" s="78">
        <v>1473805.29</v>
      </c>
      <c r="D190" s="78">
        <f t="shared" si="8"/>
        <v>44765.189999999944</v>
      </c>
      <c r="E190" s="79">
        <f t="shared" si="9"/>
        <v>3.0373883377769625E-2</v>
      </c>
    </row>
    <row r="191" spans="1:5" x14ac:dyDescent="0.25">
      <c r="A191" s="80" t="s">
        <v>138</v>
      </c>
      <c r="B191" s="78">
        <v>2301174.44</v>
      </c>
      <c r="C191" s="78">
        <v>3781912.33</v>
      </c>
      <c r="D191" s="78">
        <f t="shared" si="8"/>
        <v>-1480737.8900000001</v>
      </c>
      <c r="E191" s="79">
        <f t="shared" si="9"/>
        <v>-0.39153152183197226</v>
      </c>
    </row>
    <row r="192" spans="1:5" x14ac:dyDescent="0.25">
      <c r="A192" s="80" t="s">
        <v>139</v>
      </c>
      <c r="B192" s="78">
        <v>9883654.5399999991</v>
      </c>
      <c r="C192" s="78">
        <v>6294419.25</v>
      </c>
      <c r="D192" s="78">
        <f t="shared" si="8"/>
        <v>3589235.2899999991</v>
      </c>
      <c r="E192" s="79">
        <f t="shared" si="9"/>
        <v>0.57022501162438444</v>
      </c>
    </row>
    <row r="193" spans="1:5" x14ac:dyDescent="0.25">
      <c r="A193" s="77" t="s">
        <v>140</v>
      </c>
      <c r="B193" s="78">
        <f>SUM(B194:B195)</f>
        <v>984468.80999999994</v>
      </c>
      <c r="C193" s="78">
        <f>SUM(C194:C195)</f>
        <v>1929850.8799999999</v>
      </c>
      <c r="D193" s="78">
        <f t="shared" si="8"/>
        <v>-945382.07</v>
      </c>
      <c r="E193" s="79">
        <f t="shared" si="9"/>
        <v>-0.48987311910856035</v>
      </c>
    </row>
    <row r="194" spans="1:5" x14ac:dyDescent="0.25">
      <c r="A194" s="81" t="s">
        <v>505</v>
      </c>
      <c r="B194" s="78">
        <v>5480.62</v>
      </c>
      <c r="C194" s="78">
        <v>0</v>
      </c>
      <c r="D194" s="78">
        <f t="shared" ref="D194" si="10">B194-C194</f>
        <v>5480.62</v>
      </c>
      <c r="E194" s="79"/>
    </row>
    <row r="195" spans="1:5" x14ac:dyDescent="0.25">
      <c r="A195" s="80" t="s">
        <v>141</v>
      </c>
      <c r="B195" s="78">
        <v>978988.19</v>
      </c>
      <c r="C195" s="78">
        <v>1929850.8799999999</v>
      </c>
      <c r="D195" s="78">
        <f t="shared" si="8"/>
        <v>-950862.69</v>
      </c>
      <c r="E195" s="79">
        <f t="shared" si="9"/>
        <v>-0.49271303801462629</v>
      </c>
    </row>
    <row r="196" spans="1:5" s="94" customFormat="1" x14ac:dyDescent="0.25">
      <c r="A196" s="91" t="s">
        <v>431</v>
      </c>
      <c r="B196" s="92">
        <f>+B197+B201</f>
        <v>61794.35</v>
      </c>
      <c r="C196" s="92">
        <v>111700.36</v>
      </c>
      <c r="D196" s="92">
        <f t="shared" si="8"/>
        <v>-49906.01</v>
      </c>
      <c r="E196" s="93">
        <f t="shared" si="9"/>
        <v>-0.44678468359457391</v>
      </c>
    </row>
    <row r="197" spans="1:5" s="94" customFormat="1" x14ac:dyDescent="0.25">
      <c r="A197" s="95" t="s">
        <v>473</v>
      </c>
      <c r="B197" s="92">
        <f>+B198</f>
        <v>60900</v>
      </c>
      <c r="C197" s="92">
        <v>63300</v>
      </c>
      <c r="D197" s="92">
        <f t="shared" si="8"/>
        <v>-2400</v>
      </c>
      <c r="E197" s="93">
        <f t="shared" si="9"/>
        <v>-3.7914691943127965E-2</v>
      </c>
    </row>
    <row r="198" spans="1:5" x14ac:dyDescent="0.25">
      <c r="A198" s="82" t="s">
        <v>474</v>
      </c>
      <c r="B198" s="78">
        <f>+B199+B200</f>
        <v>60900</v>
      </c>
      <c r="C198" s="78">
        <v>63300</v>
      </c>
      <c r="D198" s="78">
        <f t="shared" si="8"/>
        <v>-2400</v>
      </c>
      <c r="E198" s="79">
        <f t="shared" si="9"/>
        <v>-3.7914691943127965E-2</v>
      </c>
    </row>
    <row r="199" spans="1:5" x14ac:dyDescent="0.25">
      <c r="A199" s="81" t="s">
        <v>472</v>
      </c>
      <c r="B199" s="78">
        <v>19700</v>
      </c>
      <c r="C199" s="78">
        <v>25000</v>
      </c>
      <c r="D199" s="78">
        <f t="shared" si="8"/>
        <v>-5300</v>
      </c>
      <c r="E199" s="79">
        <f t="shared" si="9"/>
        <v>-0.21199999999999999</v>
      </c>
    </row>
    <row r="200" spans="1:5" x14ac:dyDescent="0.25">
      <c r="A200" s="81" t="s">
        <v>475</v>
      </c>
      <c r="B200" s="78">
        <v>41200</v>
      </c>
      <c r="C200" s="78">
        <v>38300</v>
      </c>
      <c r="D200" s="78">
        <f t="shared" si="8"/>
        <v>2900</v>
      </c>
      <c r="E200" s="79">
        <f t="shared" si="9"/>
        <v>7.5718015665796348E-2</v>
      </c>
    </row>
    <row r="201" spans="1:5" s="94" customFormat="1" x14ac:dyDescent="0.25">
      <c r="A201" s="95" t="s">
        <v>476</v>
      </c>
      <c r="B201" s="92">
        <f>+B202</f>
        <v>894.35</v>
      </c>
      <c r="C201" s="92">
        <v>48400.36</v>
      </c>
      <c r="D201" s="92">
        <f t="shared" si="8"/>
        <v>-47506.01</v>
      </c>
      <c r="E201" s="93">
        <f t="shared" si="9"/>
        <v>-0.98152183165579765</v>
      </c>
    </row>
    <row r="202" spans="1:5" x14ac:dyDescent="0.25">
      <c r="A202" s="82" t="s">
        <v>477</v>
      </c>
      <c r="B202" s="78">
        <f>+B203</f>
        <v>894.35</v>
      </c>
      <c r="C202" s="78">
        <v>48400.36</v>
      </c>
      <c r="D202" s="78">
        <f t="shared" si="8"/>
        <v>-47506.01</v>
      </c>
      <c r="E202" s="79">
        <f t="shared" si="9"/>
        <v>-0.98152183165579765</v>
      </c>
    </row>
    <row r="203" spans="1:5" x14ac:dyDescent="0.25">
      <c r="A203" s="81" t="s">
        <v>478</v>
      </c>
      <c r="B203" s="78">
        <v>894.35</v>
      </c>
      <c r="C203" s="78">
        <v>48400.36</v>
      </c>
      <c r="D203" s="78">
        <f t="shared" si="8"/>
        <v>-47506.01</v>
      </c>
      <c r="E203" s="79">
        <f t="shared" si="9"/>
        <v>-0.98152183165579765</v>
      </c>
    </row>
    <row r="204" spans="1:5" s="72" customFormat="1" x14ac:dyDescent="0.25">
      <c r="A204" s="73" t="s">
        <v>432</v>
      </c>
      <c r="B204" s="74">
        <f>+B205</f>
        <v>1956765.0599999998</v>
      </c>
      <c r="C204" s="74">
        <v>1223178.0900000001</v>
      </c>
      <c r="D204" s="74">
        <f t="shared" si="8"/>
        <v>733586.96999999974</v>
      </c>
      <c r="E204" s="75">
        <f t="shared" si="9"/>
        <v>0.59973848125418894</v>
      </c>
    </row>
    <row r="205" spans="1:5" s="72" customFormat="1" x14ac:dyDescent="0.25">
      <c r="A205" s="76" t="s">
        <v>479</v>
      </c>
      <c r="B205" s="74">
        <f>+B206+B208</f>
        <v>1956765.0599999998</v>
      </c>
      <c r="C205" s="74">
        <v>1223178.0900000001</v>
      </c>
      <c r="D205" s="74">
        <f t="shared" si="8"/>
        <v>733586.96999999974</v>
      </c>
      <c r="E205" s="75">
        <f t="shared" si="9"/>
        <v>0.59973848125418894</v>
      </c>
    </row>
    <row r="206" spans="1:5" x14ac:dyDescent="0.25">
      <c r="A206" s="77" t="s">
        <v>150</v>
      </c>
      <c r="B206" s="78">
        <f>SUM(B207)</f>
        <v>0</v>
      </c>
      <c r="C206" s="78">
        <v>85489.75</v>
      </c>
      <c r="D206" s="78">
        <f t="shared" si="8"/>
        <v>-85489.75</v>
      </c>
      <c r="E206" s="79">
        <f t="shared" si="9"/>
        <v>-1</v>
      </c>
    </row>
    <row r="207" spans="1:5" x14ac:dyDescent="0.25">
      <c r="A207" s="81" t="s">
        <v>480</v>
      </c>
      <c r="B207" s="78">
        <v>0</v>
      </c>
      <c r="C207" s="78">
        <v>85489.75</v>
      </c>
      <c r="D207" s="78">
        <f t="shared" si="8"/>
        <v>-85489.75</v>
      </c>
      <c r="E207" s="79">
        <f t="shared" si="9"/>
        <v>-1</v>
      </c>
    </row>
    <row r="208" spans="1:5" x14ac:dyDescent="0.25">
      <c r="A208" s="82" t="s">
        <v>483</v>
      </c>
      <c r="B208" s="78">
        <f>+B209</f>
        <v>1956765.0599999998</v>
      </c>
      <c r="C208" s="78">
        <f>SUM(C209:C211)</f>
        <v>1137688.3400000001</v>
      </c>
      <c r="D208" s="78">
        <f t="shared" si="8"/>
        <v>819076.71999999974</v>
      </c>
      <c r="E208" s="79">
        <f t="shared" si="9"/>
        <v>0.71994824171266414</v>
      </c>
    </row>
    <row r="209" spans="1:5" x14ac:dyDescent="0.25">
      <c r="A209" s="81" t="s">
        <v>483</v>
      </c>
      <c r="B209" s="78">
        <f>+B210+B211</f>
        <v>1956765.0599999998</v>
      </c>
      <c r="C209" s="78">
        <v>0</v>
      </c>
      <c r="D209" s="78">
        <f t="shared" ref="D209:D212" si="11">B209-C209</f>
        <v>1956765.0599999998</v>
      </c>
      <c r="E209" s="79"/>
    </row>
    <row r="210" spans="1:5" x14ac:dyDescent="0.25">
      <c r="A210" s="81" t="s">
        <v>482</v>
      </c>
      <c r="B210" s="78">
        <v>-5127.12</v>
      </c>
      <c r="C210" s="78">
        <v>175718.18</v>
      </c>
      <c r="D210" s="78">
        <f t="shared" si="11"/>
        <v>-180845.3</v>
      </c>
      <c r="E210" s="79">
        <f t="shared" si="9"/>
        <v>-1.029178085045042</v>
      </c>
    </row>
    <row r="211" spans="1:5" x14ac:dyDescent="0.25">
      <c r="A211" s="81" t="s">
        <v>481</v>
      </c>
      <c r="B211" s="78">
        <v>1961892.18</v>
      </c>
      <c r="C211" s="78">
        <v>961970.16</v>
      </c>
      <c r="D211" s="78">
        <f t="shared" si="11"/>
        <v>999922.0199999999</v>
      </c>
      <c r="E211" s="79">
        <f t="shared" si="9"/>
        <v>1.0394522216780611</v>
      </c>
    </row>
    <row r="212" spans="1:5" s="103" customFormat="1" ht="30.75" customHeight="1" x14ac:dyDescent="0.25">
      <c r="A212" s="100" t="s">
        <v>399</v>
      </c>
      <c r="B212" s="101">
        <f>B4+B66+B118+B136+B142+B196+B204</f>
        <v>315679814.53999996</v>
      </c>
      <c r="C212" s="101">
        <f>C4+C66+C118+C136+C142+C196+C204</f>
        <v>358704434.43000001</v>
      </c>
      <c r="D212" s="101">
        <f t="shared" si="11"/>
        <v>-43024619.890000045</v>
      </c>
      <c r="E212" s="102">
        <f t="shared" ref="E212" si="12">D212/C212</f>
        <v>-0.11994448844316186</v>
      </c>
    </row>
  </sheetData>
  <mergeCells count="16">
    <mergeCell ref="A1:E1"/>
    <mergeCell ref="A152:A153"/>
    <mergeCell ref="B152:B153"/>
    <mergeCell ref="C152:C153"/>
    <mergeCell ref="D152:D153"/>
    <mergeCell ref="E152:E153"/>
    <mergeCell ref="A75:A76"/>
    <mergeCell ref="B75:B76"/>
    <mergeCell ref="C75:C76"/>
    <mergeCell ref="D75:D76"/>
    <mergeCell ref="E75:E76"/>
    <mergeCell ref="E2:E3"/>
    <mergeCell ref="D2:D3"/>
    <mergeCell ref="A2:A3"/>
    <mergeCell ref="B2:B3"/>
    <mergeCell ref="C2:C3"/>
  </mergeCells>
  <pageMargins left="0.70866141732283472" right="0.70866141732283472" top="0.74803149606299213" bottom="0.74803149606299213" header="0.31496062992125984" footer="0.31496062992125984"/>
  <pageSetup paperSize="9" scale="64" fitToHeight="10" orientation="portrait" r:id="rId1"/>
  <ignoredErrors>
    <ignoredError sqref="F205 F212 F208:F209 F206:F207 F204 B77:B78 D72 D73 E75:F76 F152:F153 B82:B83 D79:F79 D80:F80 D81:F81 B88 D84:F84 D85:F85 B90:B91 F89 B94 F92 F93 B99:B100 F96 F98 B103:B104 F101 F102 B107 F105 F106 B112 F108 F109 F113 F114 B118:B120 F121 B124:B125 F123 B127:B128 F126 B131:B132 F129 F130 F133 F135 F151 F145 F146 F147 F148 F149 F150 F156 F159 F162 F164 F167 F168 F178 F182 F185 F190 F191 F192 F195 F189 F198 F199 F200 F203 F154:F155 F157:F158 F160:F161 F163 F165:F166 F179:F180 F186 F193 F196:F197 F201:F202 C71:D71 D77:F78 D82:F83 F88 F90:F91 F94 F99:F100 F103:F104 F107 F111:F112 F115 F118:F120 F122 F124:F125 F127:F128 F131:F132 F134 F142:F144 B213 D213:F213 F72 F73 F71 F86 F95 F116 F110 B136 F136 F137 F140 F141 F169:F171 F175:F176 F173 F174 F172 F184 F183 F181 F187 F188 F210 F211" formulaRange="1"/>
    <ignoredError sqref="B2 B75 B208:C208 B206:C206 B177:C177 B181:C181 C179:C180 B178:C178 C189 C187 B185:C185 B182:C182 B183:C183 B184:C184 B194:C194 B190:C190 B191:C191 B192:C192 B196:C197 B195:C195 B201:C202 B198:C198 B199:C199 B200:C200 B204:C204 B203:C203 B207:C207 B211:C211 B209:C209 B210:C210 B205:C205 C186 B176:C176 C175 C188" numberStoredAsText="1"/>
    <ignoredError sqref="B193 C193 B189 B186:B188 B179:B180 B175 B212:C212" numberStoredAsText="1" formulaRange="1"/>
    <ignoredError sqref="D136 D137 E86 D142:E144 D140 D134:E134 D131:E132 D127:E128 D124:E125 D122:E122 D118:E120 D115:E115 D111:E112 D107:E107 D103:E104 D99:E100 D94:E94 D90:E91 D88:E88 D150:E150 D149:E149 D148:E148 D147:E147 D146:E146 D145:E145 D151:E151 D141 D135:E135 D133:E133 D130:E130 D129:E129 D126:E126 D123:E123 D121:E121 D116 D114:E114 D113:E113 D110 D109:E109 D108:E108 D106:E106 D105:E105 D102:E102 D101:E101 D98:E98 D96:E96 D95 D93:E93 D92:E92 D89:E89 B137 B142:B144 B140" formula="1" formulaRange="1"/>
    <ignoredError sqref="E187 E188 E181 E174 E173 E170:E171 E169 E172 E204 E208 E205 E211 E210 E209 E207 D194:E194 E184 E183 D189 D177:E177 E206 D152:D153 C173 C172 C174 B168:C168 B167:C167 C170:C171 C165:C166 B169:C169 C163 B164:C164 C160:C161 B162:C162 C157:C158 B159:C159 C154:C155 B156:C156 B152:C153" numberStoredAsText="1" formula="1"/>
    <ignoredError sqref="D206 D212:E212 E152:E153 D156:E156 D159:E159 D162:E162 D164:E164 D167:E167 D168:E168 D178:E178 D182:E182 D183 D184 D185:E185 D190:E190 D191:E191 D192:E192 D195:E195 E189 D198:E198 D199:E199 D200:E200 D203:E203 D207 D209 D210 D211 D205 D208 D204 D154:E155 D157:E158 D160:E161 D163:E163 D165:E166 D172 D179:E180 D186:E186 D193:E193 D196:E197 D201:E202 D169:D171 D175:E176 D173 D174 D181 D188 D187 B154:B155 B157:B158 B160:B161 B163 B165:B166 B170:B174" numberStoredAsText="1" formula="1" formulaRange="1"/>
    <ignoredError sqref="D87:E87 D97:E97 E95 E110 D117:E117 E116 E136 E141 E140 D86 D138:E139 E137 B138:C139 B141:C141 C140 B145:C151 C142:C144 C1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Sheet1</vt:lpstr>
      <vt:lpstr>Hoja3</vt:lpstr>
      <vt:lpstr>Sheet1 (2)</vt:lpstr>
      <vt:lpstr>2017-2016</vt:lpstr>
      <vt:lpstr>'2017-2016'!Títulos_a_imprimir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2017-09-12T09:35:12Z</dcterms:created>
  <dcterms:modified xsi:type="dcterms:W3CDTF">2018-06-11T18:23:04Z</dcterms:modified>
</cp:coreProperties>
</file>